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bgmedical.sharepoint.com/sites/CustomerCare2/Shared Documents/Barcode Info/"/>
    </mc:Choice>
  </mc:AlternateContent>
  <xr:revisionPtr revIDLastSave="0" documentId="8_{8FB45C41-8864-4443-AC54-2A4647CA695B}" xr6:coauthVersionLast="47" xr6:coauthVersionMax="47" xr10:uidLastSave="{00000000-0000-0000-0000-000000000000}"/>
  <bookViews>
    <workbookView xWindow="-120" yWindow="-120" windowWidth="29040" windowHeight="15840" xr2:uid="{B0811168-5D31-45E7-B003-CEC6E5DBFB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9" i="1" l="1"/>
  <c r="A248" i="1"/>
  <c r="A247" i="1"/>
  <c r="A246" i="1"/>
  <c r="A245" i="1"/>
  <c r="A243" i="1"/>
  <c r="A53" i="1"/>
  <c r="A52" i="1"/>
  <c r="A51" i="1"/>
  <c r="A50" i="1"/>
  <c r="A49" i="1"/>
  <c r="A47" i="1"/>
  <c r="A285" i="1"/>
  <c r="A283" i="1"/>
  <c r="A282" i="1"/>
  <c r="A281" i="1"/>
  <c r="A280" i="1"/>
  <c r="A279" i="1"/>
  <c r="A278" i="1"/>
  <c r="A276" i="1"/>
  <c r="A275" i="1"/>
  <c r="A274" i="1"/>
  <c r="A273" i="1"/>
  <c r="A272" i="1"/>
  <c r="A271" i="1"/>
  <c r="A269" i="1"/>
  <c r="A268" i="1"/>
  <c r="A267" i="1"/>
  <c r="A266" i="1"/>
  <c r="A265" i="1"/>
  <c r="A264" i="1"/>
  <c r="A263" i="1"/>
  <c r="A262" i="1"/>
  <c r="A261" i="1"/>
  <c r="A260" i="1"/>
  <c r="A259" i="1"/>
  <c r="A294" i="1"/>
  <c r="A293" i="1"/>
  <c r="A292" i="1"/>
  <c r="A291" i="1"/>
  <c r="A290" i="1"/>
  <c r="A288" i="1"/>
  <c r="A287" i="1"/>
  <c r="A286" i="1"/>
  <c r="A125" i="1"/>
  <c r="A124" i="1"/>
  <c r="A123" i="1"/>
  <c r="A121" i="1"/>
  <c r="A120" i="1"/>
  <c r="A119" i="1"/>
  <c r="A118" i="1"/>
  <c r="A117" i="1"/>
  <c r="A107" i="1"/>
  <c r="A105" i="1"/>
  <c r="A104" i="1"/>
  <c r="A103" i="1"/>
  <c r="A102" i="1"/>
  <c r="A101" i="1"/>
  <c r="A100" i="1"/>
  <c r="A99" i="1"/>
  <c r="A116" i="1"/>
  <c r="A115" i="1"/>
  <c r="A114" i="1"/>
  <c r="A113" i="1"/>
  <c r="A112" i="1"/>
  <c r="A111" i="1"/>
  <c r="A110" i="1"/>
  <c r="A109" i="1"/>
  <c r="A54" i="1"/>
  <c r="A55" i="1"/>
  <c r="A56" i="1"/>
  <c r="A57" i="1"/>
  <c r="A59" i="1"/>
  <c r="A60" i="1"/>
  <c r="A61" i="1"/>
  <c r="A62" i="1"/>
  <c r="A63" i="1"/>
  <c r="A64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161" i="1"/>
  <c r="A159" i="1"/>
  <c r="A158" i="1"/>
  <c r="A157" i="1"/>
  <c r="A156" i="1"/>
  <c r="A155" i="1"/>
  <c r="A154" i="1"/>
  <c r="A152" i="1"/>
  <c r="A151" i="1"/>
  <c r="A150" i="1"/>
  <c r="A149" i="1"/>
  <c r="A148" i="1"/>
  <c r="A147" i="1"/>
  <c r="A145" i="1"/>
  <c r="A144" i="1"/>
  <c r="A134" i="1"/>
  <c r="A132" i="1"/>
  <c r="A131" i="1"/>
  <c r="A130" i="1"/>
  <c r="A129" i="1"/>
  <c r="A128" i="1"/>
  <c r="A127" i="1"/>
  <c r="A126" i="1"/>
  <c r="A143" i="1"/>
  <c r="A142" i="1"/>
  <c r="A141" i="1"/>
  <c r="A140" i="1"/>
  <c r="A139" i="1"/>
  <c r="A138" i="1"/>
  <c r="A137" i="1"/>
  <c r="A136" i="1"/>
  <c r="A46" i="1"/>
  <c r="A45" i="1"/>
  <c r="A44" i="1"/>
  <c r="A43" i="1"/>
  <c r="A42" i="1"/>
  <c r="A41" i="1"/>
  <c r="A39" i="1"/>
  <c r="A38" i="1"/>
  <c r="A37" i="1"/>
  <c r="A36" i="1"/>
  <c r="A35" i="1"/>
  <c r="A34" i="1"/>
  <c r="A32" i="1"/>
  <c r="A31" i="1"/>
  <c r="A30" i="1"/>
  <c r="A29" i="1"/>
  <c r="A258" i="1"/>
  <c r="A257" i="1"/>
  <c r="A256" i="1"/>
  <c r="A255" i="1"/>
  <c r="A254" i="1"/>
  <c r="A253" i="1"/>
  <c r="A252" i="1"/>
  <c r="A251" i="1"/>
  <c r="A250" i="1"/>
  <c r="A224" i="1"/>
  <c r="A223" i="1"/>
  <c r="A222" i="1"/>
  <c r="A220" i="1"/>
  <c r="A219" i="1"/>
  <c r="A218" i="1"/>
  <c r="A217" i="1"/>
  <c r="A216" i="1"/>
  <c r="A242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98" i="1"/>
  <c r="A96" i="1"/>
  <c r="A95" i="1"/>
  <c r="A94" i="1"/>
  <c r="A93" i="1"/>
  <c r="A92" i="1"/>
  <c r="A91" i="1"/>
  <c r="A89" i="1"/>
  <c r="A88" i="1"/>
  <c r="A87" i="1"/>
  <c r="A86" i="1"/>
  <c r="A85" i="1"/>
  <c r="A84" i="1"/>
  <c r="A83" i="1"/>
  <c r="A81" i="1"/>
  <c r="A215" i="1"/>
  <c r="A214" i="1"/>
  <c r="A213" i="1"/>
  <c r="A212" i="1"/>
  <c r="A211" i="1"/>
  <c r="A210" i="1"/>
  <c r="A208" i="1"/>
  <c r="A207" i="1"/>
  <c r="A206" i="1"/>
  <c r="A205" i="1"/>
  <c r="A204" i="1"/>
  <c r="A203" i="1"/>
  <c r="A201" i="1"/>
  <c r="A200" i="1"/>
  <c r="A199" i="1"/>
  <c r="A198" i="1"/>
  <c r="A197" i="1"/>
  <c r="A196" i="1"/>
  <c r="A195" i="1"/>
  <c r="A193" i="1"/>
  <c r="A192" i="1"/>
  <c r="A191" i="1"/>
  <c r="A190" i="1"/>
  <c r="A189" i="1"/>
  <c r="A170" i="1"/>
  <c r="A168" i="1"/>
  <c r="A167" i="1"/>
  <c r="A166" i="1"/>
  <c r="A165" i="1"/>
  <c r="A164" i="1"/>
  <c r="A163" i="1"/>
  <c r="A188" i="1"/>
  <c r="A187" i="1"/>
  <c r="A186" i="1"/>
  <c r="A185" i="1"/>
  <c r="A184" i="1"/>
  <c r="A183" i="1"/>
  <c r="A182" i="1"/>
  <c r="A180" i="1"/>
  <c r="A179" i="1"/>
  <c r="A178" i="1"/>
  <c r="A177" i="1"/>
  <c r="A176" i="1"/>
  <c r="A175" i="1"/>
  <c r="A173" i="1"/>
  <c r="A172" i="1"/>
  <c r="A171" i="1"/>
  <c r="A330" i="1"/>
  <c r="A329" i="1"/>
  <c r="A328" i="1"/>
  <c r="A326" i="1"/>
  <c r="A325" i="1"/>
  <c r="A324" i="1"/>
  <c r="A323" i="1"/>
  <c r="A322" i="1"/>
  <c r="A312" i="1"/>
  <c r="A311" i="1"/>
  <c r="A310" i="1"/>
  <c r="A309" i="1"/>
  <c r="A308" i="1"/>
  <c r="A307" i="1"/>
  <c r="A304" i="1"/>
  <c r="A306" i="1"/>
  <c r="A305" i="1"/>
  <c r="A321" i="1"/>
  <c r="A320" i="1"/>
  <c r="A318" i="1"/>
  <c r="A317" i="1"/>
  <c r="A316" i="1"/>
  <c r="A315" i="1"/>
  <c r="A314" i="1"/>
  <c r="A303" i="1"/>
  <c r="A302" i="1"/>
  <c r="A301" i="1"/>
  <c r="A300" i="1"/>
  <c r="A299" i="1"/>
  <c r="A298" i="1"/>
  <c r="A296" i="1"/>
  <c r="A295" i="1"/>
  <c r="A19" i="1"/>
  <c r="A18" i="1"/>
  <c r="A17" i="1"/>
  <c r="A16" i="1"/>
  <c r="A15" i="1"/>
  <c r="A14" i="1"/>
  <c r="A13" i="1"/>
  <c r="A12" i="1"/>
  <c r="A11" i="1"/>
  <c r="A10" i="1"/>
  <c r="A9" i="1"/>
  <c r="A8" i="1"/>
  <c r="A6" i="1"/>
  <c r="A5" i="1"/>
  <c r="A4" i="1"/>
  <c r="A3" i="1"/>
  <c r="A2" i="1"/>
  <c r="A28" i="1"/>
  <c r="A26" i="1"/>
  <c r="A25" i="1"/>
  <c r="A24" i="1"/>
  <c r="A23" i="1"/>
  <c r="A22" i="1"/>
  <c r="A21" i="1"/>
  <c r="A244" i="1"/>
  <c r="A48" i="1"/>
  <c r="A284" i="1"/>
  <c r="A277" i="1"/>
  <c r="A270" i="1"/>
  <c r="A289" i="1"/>
  <c r="A122" i="1"/>
  <c r="A106" i="1"/>
  <c r="A108" i="1"/>
  <c r="A58" i="1"/>
  <c r="A65" i="1"/>
  <c r="A160" i="1"/>
  <c r="A153" i="1"/>
  <c r="A146" i="1"/>
  <c r="A133" i="1"/>
  <c r="A135" i="1"/>
  <c r="A40" i="1"/>
  <c r="A33" i="1"/>
  <c r="A221" i="1"/>
  <c r="A241" i="1"/>
  <c r="A225" i="1"/>
  <c r="A97" i="1"/>
  <c r="A90" i="1"/>
  <c r="A82" i="1"/>
  <c r="A209" i="1"/>
  <c r="A202" i="1"/>
  <c r="A194" i="1"/>
  <c r="A169" i="1"/>
  <c r="A162" i="1"/>
  <c r="A181" i="1"/>
  <c r="A174" i="1"/>
  <c r="A327" i="1"/>
  <c r="A319" i="1"/>
  <c r="A313" i="1"/>
  <c r="A297" i="1"/>
  <c r="A7" i="1"/>
  <c r="A27" i="1"/>
  <c r="A20" i="1"/>
</calcChain>
</file>

<file path=xl/sharedStrings.xml><?xml version="1.0" encoding="utf-8"?>
<sst xmlns="http://schemas.openxmlformats.org/spreadsheetml/2006/main" count="661" uniqueCount="661">
  <si>
    <t>Bamford Taupe - UK 3 / EU36</t>
  </si>
  <si>
    <t>23482TA-3</t>
  </si>
  <si>
    <t>Bamford Taupe - UK 7 / EU41</t>
  </si>
  <si>
    <t>23482TA-7</t>
  </si>
  <si>
    <t>Bamford Black - UK 6 / EU39</t>
  </si>
  <si>
    <t>23482A-6</t>
  </si>
  <si>
    <t>Tempo All Black - UK 4.5 / EU37.5</t>
  </si>
  <si>
    <t>23701AA-4.5</t>
  </si>
  <si>
    <t>Tempo Navy - UK 3 / EU36</t>
  </si>
  <si>
    <t>23701N-3</t>
  </si>
  <si>
    <t>Tempo Navy - UK 6.5 / EU40</t>
  </si>
  <si>
    <t>23701N-6.5</t>
  </si>
  <si>
    <t>Tempo Taupe - UK 6 / EU39</t>
  </si>
  <si>
    <t>23701TA-6</t>
  </si>
  <si>
    <t>Fluer Chocolate - UK 5 / EU38</t>
  </si>
  <si>
    <t>23702CH-5</t>
  </si>
  <si>
    <t>Fluer Taupe - UK 4 / EU37</t>
  </si>
  <si>
    <t>23702TA-4</t>
  </si>
  <si>
    <t>Fluer All Black - UK 3 / EU36</t>
  </si>
  <si>
    <t>23702AA-3</t>
  </si>
  <si>
    <t>Fluer All Black - UK 7 / EU41</t>
  </si>
  <si>
    <t>23702AA-7</t>
  </si>
  <si>
    <t>Kensington Bronze - UK 6 / EU39</t>
  </si>
  <si>
    <t>23960BZ-6</t>
  </si>
  <si>
    <t>Kensington Denim Snake - UK 5.5 / EU38.5</t>
  </si>
  <si>
    <t>23960DS-5.5</t>
  </si>
  <si>
    <t>Kensington Jade Leopard - UK 4.5 / EU37.5</t>
  </si>
  <si>
    <t>23960JL-4.5</t>
  </si>
  <si>
    <t>Cotswold Chocolate - UK 4 / EU37</t>
  </si>
  <si>
    <t>23970CH-4</t>
  </si>
  <si>
    <t>Cotswold Moss - UK 3 / EU36</t>
  </si>
  <si>
    <t>23970MO-3</t>
  </si>
  <si>
    <t>Cotswold Moss - UK 7 / EU41</t>
  </si>
  <si>
    <t>23970MO-7</t>
  </si>
  <si>
    <t>Lambeth Chocolate - UK 3 / EU36</t>
  </si>
  <si>
    <t>23705CH-3</t>
  </si>
  <si>
    <t>Lambeth Rust - UK 7 / EU41</t>
  </si>
  <si>
    <t>23705RU-7</t>
  </si>
  <si>
    <t>Lambeth Black - UK 6 / EU39</t>
  </si>
  <si>
    <t>23705AA-6</t>
  </si>
  <si>
    <t>Bloomsbury Black - UK 5.5 / EU38.5</t>
  </si>
  <si>
    <t>23707A-5.5</t>
  </si>
  <si>
    <t>Bloomsbury Chocolate - UK 4.5 / EU37.5</t>
  </si>
  <si>
    <t>23707CH-4.5</t>
  </si>
  <si>
    <t>Florida II Grey Nubuck - UK 3 / EU36</t>
  </si>
  <si>
    <t>23232GN-3</t>
  </si>
  <si>
    <t>Florida II Brown Nubuck - UK 7 / EU41</t>
  </si>
  <si>
    <t>23232BN-7</t>
  </si>
  <si>
    <t>Florida II Navy - UK 4.5 / EU37.5</t>
  </si>
  <si>
    <t>23232N-4.5</t>
  </si>
  <si>
    <t>Florida II Rust - UK 3 / EU36</t>
  </si>
  <si>
    <t>23232RU-3</t>
  </si>
  <si>
    <t>Florida II Rust - UK 7 / EU41</t>
  </si>
  <si>
    <t>23232RU-7</t>
  </si>
  <si>
    <t>Cosmic Ice Blue - UK 4.5 / EU37.5</t>
  </si>
  <si>
    <t>23708IB-4.5</t>
  </si>
  <si>
    <t>Cosmic Chestnut - UK 5.5 / EU38.5</t>
  </si>
  <si>
    <t>23708CN-5.5</t>
  </si>
  <si>
    <t>Dakota Denim Snake - UK 3 / EU36</t>
  </si>
  <si>
    <t>23810DS-3</t>
  </si>
  <si>
    <t>Dakota Black Leopard - UK 7 / EU41</t>
  </si>
  <si>
    <t>23810AL-7</t>
  </si>
  <si>
    <t>Dakota Rust - UK 6 / EU39</t>
  </si>
  <si>
    <t>23810RU-6</t>
  </si>
  <si>
    <t>Stellar White Jade - UK 5 / EU38</t>
  </si>
  <si>
    <t>23709WJ-5</t>
  </si>
  <si>
    <t>Stellar Candy - UK 4.5 / EU37.5</t>
  </si>
  <si>
    <t>23709CA-4.5</t>
  </si>
  <si>
    <t>Stellar Navy Leopard - UK 3 / EU36</t>
  </si>
  <si>
    <t>23709NL-3</t>
  </si>
  <si>
    <t>Stellar Navy Leopard - UK 7 / EU41</t>
  </si>
  <si>
    <t>23709NL-7</t>
  </si>
  <si>
    <t>Copenhagen Oat UK 4 / EU37</t>
  </si>
  <si>
    <t>23520OT-4</t>
  </si>
  <si>
    <t>Lille Cream - UK 4 / EU37</t>
  </si>
  <si>
    <t>23730CR-4</t>
  </si>
  <si>
    <t>Bamford Taupe - UK 4 / EU37</t>
  </si>
  <si>
    <t>23482TA-4</t>
  </si>
  <si>
    <t>Bamford Taupe - UK 4.5 / EU37.5</t>
  </si>
  <si>
    <t>23482TA-4.5</t>
  </si>
  <si>
    <t>Bamford Taupe - UK 5 / EU38</t>
  </si>
  <si>
    <t>23482TA-5</t>
  </si>
  <si>
    <t>Bamford Taupe - UK 5.5 / EU38.5</t>
  </si>
  <si>
    <t>23482TA-5.5</t>
  </si>
  <si>
    <t>Bamford Taupe - UK 6 / EU39</t>
  </si>
  <si>
    <t>23482TA-6</t>
  </si>
  <si>
    <t>Bamford Taupe - UK 6.5 / EU40</t>
  </si>
  <si>
    <t>23482TA-6.5</t>
  </si>
  <si>
    <t>Bamford Taupe - UK 8 / EU42</t>
  </si>
  <si>
    <t>23482TA-8</t>
  </si>
  <si>
    <t>Bamford Black - UK 3 / EU36</t>
  </si>
  <si>
    <t>23482A-3</t>
  </si>
  <si>
    <t>Bamford Black - UK 4 / EU37</t>
  </si>
  <si>
    <t>23482A-4</t>
  </si>
  <si>
    <t>Bamford Black - UK 4.5 / EU37.5</t>
  </si>
  <si>
    <t>23482A-4.5</t>
  </si>
  <si>
    <t>Bamford Black - UK 5 / EU38</t>
  </si>
  <si>
    <t>23482A-5</t>
  </si>
  <si>
    <t>Bamford Black - UK 5.5 / EU38.5</t>
  </si>
  <si>
    <t>23482A-5.5</t>
  </si>
  <si>
    <t>Bamford Black - UK 6.5 / EU40</t>
  </si>
  <si>
    <t>23482A-6.5</t>
  </si>
  <si>
    <t>Bamford Black - UK 7 / EU41</t>
  </si>
  <si>
    <t>23482A-7</t>
  </si>
  <si>
    <t>Bamford Black - UK 8 / EU42</t>
  </si>
  <si>
    <t>23482A-8</t>
  </si>
  <si>
    <t>Bamford Rust - UK 3 / EU36</t>
  </si>
  <si>
    <t>23482RU-3</t>
  </si>
  <si>
    <t>Bamford Rust - UK 4 / EU37</t>
  </si>
  <si>
    <t>23482RU-4</t>
  </si>
  <si>
    <t>Bamford Rust - UK 4.5 / EU37.5</t>
  </si>
  <si>
    <t>23482RU-4.5</t>
  </si>
  <si>
    <t>Bamford Rust - UK 5 / EU38</t>
  </si>
  <si>
    <t>23482RU-5</t>
  </si>
  <si>
    <t>Bamford Rust - UK 5.5 / EU38.5</t>
  </si>
  <si>
    <t>23482RU-5.5</t>
  </si>
  <si>
    <t>Bamford Rust - UK 6 / EU39</t>
  </si>
  <si>
    <t>23482RU-6</t>
  </si>
  <si>
    <t>Bamford Rust - UK 6.5 / EU40</t>
  </si>
  <si>
    <t>23482RU-6.5</t>
  </si>
  <si>
    <t>Bamford Rust - UK 7 / EU41</t>
  </si>
  <si>
    <t>23482RU-7</t>
  </si>
  <si>
    <t>Bamford Rust - UK 8 / EU42</t>
  </si>
  <si>
    <t>23482RU-8</t>
  </si>
  <si>
    <t>Tempo All Black - UK 3 / EU36</t>
  </si>
  <si>
    <t>23701AA-3</t>
  </si>
  <si>
    <t>Tempo All Black - UK 4 / EU37</t>
  </si>
  <si>
    <t>23701AA-4</t>
  </si>
  <si>
    <t>Tempo All Black - UK 5 / EU38</t>
  </si>
  <si>
    <t>23701AA-5</t>
  </si>
  <si>
    <t>Tempo All Black - UK 5.5 / EU38.5</t>
  </si>
  <si>
    <t>23701AA-5.5</t>
  </si>
  <si>
    <t>Tempo All Black - UK 6 / EU39</t>
  </si>
  <si>
    <t>23701AA-6</t>
  </si>
  <si>
    <t>Tempo All Black - UK 6.5 / EU40</t>
  </si>
  <si>
    <t>23701AA-6.5</t>
  </si>
  <si>
    <t>Tempo All Black - UK 7 / EU41</t>
  </si>
  <si>
    <t>23701AA-7</t>
  </si>
  <si>
    <t>Tempo All Black - UK 8 / EU42</t>
  </si>
  <si>
    <t>23701AA-8</t>
  </si>
  <si>
    <t>Tempo Navy - UK 4 / EU37</t>
  </si>
  <si>
    <t>23701N-4</t>
  </si>
  <si>
    <t>Tempo Navy - UK 4.5 / EU37.5</t>
  </si>
  <si>
    <t>23701N-4.5</t>
  </si>
  <si>
    <t>Tempo Navy - UK 5 / EU38</t>
  </si>
  <si>
    <t>23701N-5</t>
  </si>
  <si>
    <t>Tempo Navy - UK 5.5 / EU38.5</t>
  </si>
  <si>
    <t>23701N-5.5</t>
  </si>
  <si>
    <t>Tempo Navy - UK 6 / EU39</t>
  </si>
  <si>
    <t>23701N-6</t>
  </si>
  <si>
    <t>Tempo Navy - UK 7 / EU41</t>
  </si>
  <si>
    <t>23701N-7</t>
  </si>
  <si>
    <t>Tempo Navy - UK 8 / EU42</t>
  </si>
  <si>
    <t>23701N-8</t>
  </si>
  <si>
    <t>Tempo Chocolate - UK 3 / EU36</t>
  </si>
  <si>
    <t>23701CH-3</t>
  </si>
  <si>
    <t>Tempo Chocolate - UK 4 / EU37</t>
  </si>
  <si>
    <t>23701CH-4</t>
  </si>
  <si>
    <t>Tempo Chocolate  - UK 4.5 / EU37.5</t>
  </si>
  <si>
    <t>23701CH-4.5</t>
  </si>
  <si>
    <t>Tempo Chocolate - UK 5 / EU38</t>
  </si>
  <si>
    <t>23701CH-5</t>
  </si>
  <si>
    <t>Tempo Chocolate - UK 5.5 / EU38.5</t>
  </si>
  <si>
    <t>23701CH-5.5</t>
  </si>
  <si>
    <t>Tempo Chocolate - UK 6 / EU39</t>
  </si>
  <si>
    <t>23701CH-6</t>
  </si>
  <si>
    <t>Tempo Chocolate - UK 6.5 / EU40</t>
  </si>
  <si>
    <t>23701CH-6.5</t>
  </si>
  <si>
    <t>Tempo Chocolate - UK 7 / EU41</t>
  </si>
  <si>
    <t>23701CH-7</t>
  </si>
  <si>
    <t>Tempo Chocolate - UK 8 / EU42</t>
  </si>
  <si>
    <t>23701CH-8</t>
  </si>
  <si>
    <t>Tempo Taupe - UK 3 / EU36</t>
  </si>
  <si>
    <t>23701TA-3</t>
  </si>
  <si>
    <t>Tempo Taupe - UK 4 / EU37</t>
  </si>
  <si>
    <t>23701TA-4</t>
  </si>
  <si>
    <t>Tempo Taupe - UK 4.5 / EU37.5</t>
  </si>
  <si>
    <t>23701TA-4.5</t>
  </si>
  <si>
    <t>Tempo Taupe - UK 5 / EU38</t>
  </si>
  <si>
    <t>23701TA-5</t>
  </si>
  <si>
    <t>Tempo Taupe - UK 5.5 / EU38.5</t>
  </si>
  <si>
    <t>23701TA-5.5</t>
  </si>
  <si>
    <t>Tempo Taupe - UK 6.5 / EU40</t>
  </si>
  <si>
    <t>23701TA-6.5</t>
  </si>
  <si>
    <t>Tempo Taupe - UK 7 / EU41</t>
  </si>
  <si>
    <t>23701TA-7</t>
  </si>
  <si>
    <t>Tempo Taupe - UK 8 / EU42</t>
  </si>
  <si>
    <t>23701TA-8</t>
  </si>
  <si>
    <t>Fluer Chocolate - UK 3 / EU36</t>
  </si>
  <si>
    <t>23702CH-3</t>
  </si>
  <si>
    <t>Fluer Chocolate - UK 4 / EU37</t>
  </si>
  <si>
    <t>23702CH-4</t>
  </si>
  <si>
    <t>Fluer Chocolate - UK 4.5 / EU37.5</t>
  </si>
  <si>
    <t>23702CH-4.5</t>
  </si>
  <si>
    <t>Fluer Chocolate - UK 5.5 / EU38.5</t>
  </si>
  <si>
    <t>23702CH-5.5</t>
  </si>
  <si>
    <t>Fluer Chocolate - UK 6 / EU39</t>
  </si>
  <si>
    <t>23702CH-6</t>
  </si>
  <si>
    <t>Fluer Chocolate - UK 6.5 / EU40</t>
  </si>
  <si>
    <t>23702CH-6.5</t>
  </si>
  <si>
    <t>Fluer Chocolate - UK 7 / EU41</t>
  </si>
  <si>
    <t>23702CH-7</t>
  </si>
  <si>
    <t>Fluer Chocolate - UK 8 / EU42</t>
  </si>
  <si>
    <t>23702CH-8</t>
  </si>
  <si>
    <t>Fluer Taupe - UK 3 / EU36</t>
  </si>
  <si>
    <t>23702TA-3</t>
  </si>
  <si>
    <t>Fluer Taupe - UK 4.5 / EU37.5</t>
  </si>
  <si>
    <t>23702TA-4.5</t>
  </si>
  <si>
    <t>Fluer Taupe - UK 5 / EU38</t>
  </si>
  <si>
    <t>23702TA-5</t>
  </si>
  <si>
    <t>Fluer Taupe - UK 5.5 / EU38.5</t>
  </si>
  <si>
    <t>23702TA-5.5</t>
  </si>
  <si>
    <t>Fluer Taupe - UK 6 / EU39</t>
  </si>
  <si>
    <t>23702TA-6</t>
  </si>
  <si>
    <t>Fluer Taupe - UK 6.5 / EU40</t>
  </si>
  <si>
    <t>23702TA-6.5</t>
  </si>
  <si>
    <t>Fluer Taupe - UK 7 / EU41</t>
  </si>
  <si>
    <t>23702TA-7</t>
  </si>
  <si>
    <t>Fluer Taupe - UK 8 / EU42</t>
  </si>
  <si>
    <t>23702TA-8</t>
  </si>
  <si>
    <t>Fluer All Black - UK 4 / EU37</t>
  </si>
  <si>
    <t>23702AA-4</t>
  </si>
  <si>
    <t>Fluer All Black - UK 4.5 / EU37.5</t>
  </si>
  <si>
    <t>23702AA-4.5</t>
  </si>
  <si>
    <t>Fluer All Black - UK 5 / EU38</t>
  </si>
  <si>
    <t>23702AA-5</t>
  </si>
  <si>
    <t>Fluer All Black - UK 5.5 / EU38.5</t>
  </si>
  <si>
    <t>23702AA-5.5</t>
  </si>
  <si>
    <t>Fluer All Black - UK 6 / EU39</t>
  </si>
  <si>
    <t>23702AA-6</t>
  </si>
  <si>
    <t>Fluer All Black - UK 6.5 / EU40</t>
  </si>
  <si>
    <t>23702AA-6.5</t>
  </si>
  <si>
    <t>Fluer All Black - UK 8 / EU42</t>
  </si>
  <si>
    <t>23702AA-8</t>
  </si>
  <si>
    <t>Kensington Bronze - UK 3 / EU36</t>
  </si>
  <si>
    <t>23960BZ-3</t>
  </si>
  <si>
    <t>Kensington Bronze - UK 4 / EU37</t>
  </si>
  <si>
    <t>23960BZ-4</t>
  </si>
  <si>
    <t>Kensington Bronze - UK 4.5 / EU37.5</t>
  </si>
  <si>
    <t>23960BZ-4.5</t>
  </si>
  <si>
    <t>Kensington Bronze - UK 5 / EU38</t>
  </si>
  <si>
    <t>23960BZ-5</t>
  </si>
  <si>
    <t>Kensington Bronze - UK 5.5 / EU38.5</t>
  </si>
  <si>
    <t>23960BZ-5.5</t>
  </si>
  <si>
    <t>Kensington Bronze - UK 6.5 / EU40</t>
  </si>
  <si>
    <t>23960BZ-6.5</t>
  </si>
  <si>
    <t>Kensington Bronze - UK 7 / EU41</t>
  </si>
  <si>
    <t>23960BZ-7</t>
  </si>
  <si>
    <t>Kensington Bronze - UK 8 / EU42</t>
  </si>
  <si>
    <t>23960BZ-8</t>
  </si>
  <si>
    <t>Kensington Denim Snake - UK 3 / EU36</t>
  </si>
  <si>
    <t>23960DS-3</t>
  </si>
  <si>
    <t>Kensington Denim Snake - UK 4 / EU37</t>
  </si>
  <si>
    <t>23960DS-4</t>
  </si>
  <si>
    <t>Kensington Denim Snake - UK 4.5 / EU37.5</t>
  </si>
  <si>
    <t>23960DS-4.5</t>
  </si>
  <si>
    <t>Kensington Denim Snake - UK 5 / EU38</t>
  </si>
  <si>
    <t>23960DS-5</t>
  </si>
  <si>
    <t>Kensington Denim Snake - UK 6 / EU39</t>
  </si>
  <si>
    <t>23960DS-6</t>
  </si>
  <si>
    <t>Kensington Denim Snake - UK 6.5 / EU40</t>
  </si>
  <si>
    <t>23960DS-6.5</t>
  </si>
  <si>
    <t>Kensington Denim Snake - UK 7 / EU41</t>
  </si>
  <si>
    <t>23960DS-7</t>
  </si>
  <si>
    <t>Kensington Denim Snake - UK 8 / EU42</t>
  </si>
  <si>
    <t>23960DS-8</t>
  </si>
  <si>
    <t>Kensington Jade Leopard - UK 3 / EU36</t>
  </si>
  <si>
    <t>23960JL-3</t>
  </si>
  <si>
    <t>Kensington Jade Leopard - UK 4 / EU37</t>
  </si>
  <si>
    <t>23960JL-4</t>
  </si>
  <si>
    <t>Kensington Jade Leopard - UK 5 / EU38</t>
  </si>
  <si>
    <t>23960JL-5</t>
  </si>
  <si>
    <t>Kensington Jade Leopard - UK 5.5 / EU38.5</t>
  </si>
  <si>
    <t>23960JL-5.5</t>
  </si>
  <si>
    <t>Kensington Jade Leopard - UK 6 / EU39</t>
  </si>
  <si>
    <t>23960JL-6</t>
  </si>
  <si>
    <t>Kensington Jade Leopard - UK 6.5 / EU40</t>
  </si>
  <si>
    <t>23960JL-6.5</t>
  </si>
  <si>
    <t>Kensington Jade Leopard - UK 7 / EU41</t>
  </si>
  <si>
    <t>23960JL-7</t>
  </si>
  <si>
    <t>Kensington Jade Leopard - UK 8 / EU42</t>
  </si>
  <si>
    <t>23960JL-8</t>
  </si>
  <si>
    <t>Cotswold Chocolate - UK 3 / EU36</t>
  </si>
  <si>
    <t>23970CH-3</t>
  </si>
  <si>
    <t>Cotswold Chocolate - UK 4.5 / EU37.5</t>
  </si>
  <si>
    <t>23970CH-4.5</t>
  </si>
  <si>
    <t>Cotswold Chocolate - UK 5 / EU38</t>
  </si>
  <si>
    <t>23970CH-5</t>
  </si>
  <si>
    <t>Cotswold Chocolate - UK 5.5 / EU38.5</t>
  </si>
  <si>
    <t>23970CH-5.5</t>
  </si>
  <si>
    <t>Cotswold Chocolate - UK 6 / EU39</t>
  </si>
  <si>
    <t>23970CH-6</t>
  </si>
  <si>
    <t>Cotswold Chocolate - UK 6.5 / EU40</t>
  </si>
  <si>
    <t>23970CH-6.5</t>
  </si>
  <si>
    <t>Cotswold Chocolate - UK 7 / EU41</t>
  </si>
  <si>
    <t>23970CH-7</t>
  </si>
  <si>
    <t>Cotswold Chocolate - UK 8 / EU42</t>
  </si>
  <si>
    <t>23970CH-8</t>
  </si>
  <si>
    <t>Cotswold Moss - UK 4 / EU37</t>
  </si>
  <si>
    <t>23970MO-4</t>
  </si>
  <si>
    <t>Cotswold Moss - UK 4.5 / EU37.5</t>
  </si>
  <si>
    <t>23970MO-4.5</t>
  </si>
  <si>
    <t>Cotswold Moss - UK 5 / EU38</t>
  </si>
  <si>
    <t>23970MO-5</t>
  </si>
  <si>
    <t>Cotswold Moss - UK 5.5 / EU38.5</t>
  </si>
  <si>
    <t>23970MO-5.5</t>
  </si>
  <si>
    <t>Cotswold Moss - UK 6 / EU39</t>
  </si>
  <si>
    <t>23970MO-6</t>
  </si>
  <si>
    <t>Cotswold Moss - UK 6.5 / EU40</t>
  </si>
  <si>
    <t>23970MO-6.5</t>
  </si>
  <si>
    <t>Cotswold Moss - UK 8 / EU42</t>
  </si>
  <si>
    <t>23970MO-8</t>
  </si>
  <si>
    <t>Lambeth Chocolate - UK 4 / EU37</t>
  </si>
  <si>
    <t>23705CH-4</t>
  </si>
  <si>
    <t>Lambeth Chocolate - UK 4.5 / EU37.5</t>
  </si>
  <si>
    <t>23705CH-4.5</t>
  </si>
  <si>
    <t>Lambeth Chocolate - UK 5 / EU38</t>
  </si>
  <si>
    <t>23705CH-5</t>
  </si>
  <si>
    <t>Lambeth Chocolate - UK 5.5 / EU38.5</t>
  </si>
  <si>
    <t>23705CH-5.5</t>
  </si>
  <si>
    <t>Lambeth Chocolate - UK 6 / EU39</t>
  </si>
  <si>
    <t>23705CH-6</t>
  </si>
  <si>
    <t>Lambeth Chocolate - UK 6.5 / EU40</t>
  </si>
  <si>
    <t>23705CH-6.5</t>
  </si>
  <si>
    <t>Lambeth Chocolate - UK 7 / EU41</t>
  </si>
  <si>
    <t>23705CH-7</t>
  </si>
  <si>
    <t>Lambeth Chocolate - UK 8 / EU42</t>
  </si>
  <si>
    <t>23705CH-8</t>
  </si>
  <si>
    <t>Lambeth Rust - UK 3 / EU36</t>
  </si>
  <si>
    <t>23705RU-3</t>
  </si>
  <si>
    <t>Lambeth Rust - UK 4 / EU37</t>
  </si>
  <si>
    <t>23705RU-4</t>
  </si>
  <si>
    <t>Lambeth Rust - UK 4.5 / EU37.5</t>
  </si>
  <si>
    <t>23705RU-4.5</t>
  </si>
  <si>
    <t>Lambeth Rust - UK 5 / EU38</t>
  </si>
  <si>
    <t>23705RU-5</t>
  </si>
  <si>
    <t>Lambeth Rust - UK 5.5 / EU38.5</t>
  </si>
  <si>
    <t>23705RU-5.5</t>
  </si>
  <si>
    <t>Lambeth Rust - UK 6 / EU39</t>
  </si>
  <si>
    <t>23705RU-6</t>
  </si>
  <si>
    <t>Lambeth Rust - UK 6.5 / EU40</t>
  </si>
  <si>
    <t>23705RU-6.5</t>
  </si>
  <si>
    <t>Lambeth Rust - UK 8 / EU42</t>
  </si>
  <si>
    <t>23705RU-8</t>
  </si>
  <si>
    <t>Lambeth Black - UK 3 / EU36</t>
  </si>
  <si>
    <t>23705AA-3</t>
  </si>
  <si>
    <t>Lambeth Black - UK 4 / EU37</t>
  </si>
  <si>
    <t>23705AA-4</t>
  </si>
  <si>
    <t>Lambeth Black - UK 4.5 / EU37.5</t>
  </si>
  <si>
    <t>23705AA-4.5</t>
  </si>
  <si>
    <t>Lambeth Black - UK 5 / EU38</t>
  </si>
  <si>
    <t>23705AA-5</t>
  </si>
  <si>
    <t>Lambeth Black - UK 5.5 / EU38.5</t>
  </si>
  <si>
    <t>23705AA-5.5</t>
  </si>
  <si>
    <t>Lambeth Black - UK 6.5 / EU40</t>
  </si>
  <si>
    <t>23705AA-6.5</t>
  </si>
  <si>
    <t>Lambeth Black - UK 7 / EU41</t>
  </si>
  <si>
    <t>23705AA-7</t>
  </si>
  <si>
    <t>Lambeth Black - UK 8 / EU42</t>
  </si>
  <si>
    <t>23705AA-8</t>
  </si>
  <si>
    <t>Sandringham Tobacco - UK 3 / EU36</t>
  </si>
  <si>
    <t>23001TO-3</t>
  </si>
  <si>
    <t>Sandringham Tobacco - UK 4 / EU37</t>
  </si>
  <si>
    <t>23001TO-4</t>
  </si>
  <si>
    <t>Sandringham Tobacco - UK 4.5 / EU37.5</t>
  </si>
  <si>
    <t>23001TO-4.5</t>
  </si>
  <si>
    <t>Sandringham Tobacco - UK 5 / EU38</t>
  </si>
  <si>
    <t>23001TO-5</t>
  </si>
  <si>
    <t>Sandringham Tobacco - UK 5.5 / EU38.5</t>
  </si>
  <si>
    <t>23001TO-5.5</t>
  </si>
  <si>
    <t>Sandringham Tobacco - UK 6 / EU39</t>
  </si>
  <si>
    <t>23001TO-6</t>
  </si>
  <si>
    <t>Sandringham Tobacco - UK 6.5 / EU40</t>
  </si>
  <si>
    <t>23001TO-6.5</t>
  </si>
  <si>
    <t>Sandringham Tobacco - UK 7 / EU41</t>
  </si>
  <si>
    <t>23001TO-7</t>
  </si>
  <si>
    <t>Sandringham Tobacco - UK 8 / EU42</t>
  </si>
  <si>
    <t>23001TO-8</t>
  </si>
  <si>
    <t>Bloomsbury Black - UK 3 / EU36</t>
  </si>
  <si>
    <t>23707A-3</t>
  </si>
  <si>
    <t>Bloomsbury Black - UK 4 / EU37</t>
  </si>
  <si>
    <t>23707A-4</t>
  </si>
  <si>
    <t>Bloomsbury Black - UK 4.5 / EU37.5</t>
  </si>
  <si>
    <t>23707A-4.5</t>
  </si>
  <si>
    <t>Bloomsbury Black - UK 5 / EU38</t>
  </si>
  <si>
    <t>23707A-5</t>
  </si>
  <si>
    <t>Bloomsbury Black - UK 6 / EU39</t>
  </si>
  <si>
    <t>23707A-6</t>
  </si>
  <si>
    <t>Bloomsbury Black - UK 6.5 / EU40</t>
  </si>
  <si>
    <t>23707A-6.5</t>
  </si>
  <si>
    <t>Bloomsbury Black - UK 7 / EU41</t>
  </si>
  <si>
    <t>23707A-7</t>
  </si>
  <si>
    <t>Bloomsbury Black - UK 8 / EU42</t>
  </si>
  <si>
    <t>23707A-8</t>
  </si>
  <si>
    <t>Bloomsbury Chocolate - UK 3 / EU36</t>
  </si>
  <si>
    <t>23707CH-3</t>
  </si>
  <si>
    <t>Bloomsbury Chocolate - UK 4 / EU37</t>
  </si>
  <si>
    <t>23707CH-4</t>
  </si>
  <si>
    <t>Bloomsbury Chocolate - UK 5 / EU38</t>
  </si>
  <si>
    <t>23707CH-5</t>
  </si>
  <si>
    <t>Bloomsbury Chocolate - UK 5.5 / EU38.5</t>
  </si>
  <si>
    <t>23707CH-5.5</t>
  </si>
  <si>
    <t>Bloomsbury Chocolate - UK 6 / EU39</t>
  </si>
  <si>
    <t>23707CH-6</t>
  </si>
  <si>
    <t>Bloomsbury Chocolate - UK 6.5 / EU40</t>
  </si>
  <si>
    <t>23707CH-6.5</t>
  </si>
  <si>
    <t>Bloomsbury Chocolate - UK 7 / EU41</t>
  </si>
  <si>
    <t>23707CH-7</t>
  </si>
  <si>
    <t>Bloomsbury Chocolate - UK 8 / EU42</t>
  </si>
  <si>
    <t>23707CH-8</t>
  </si>
  <si>
    <t>Florida II Grey Nubuck - UK 4 / EU37</t>
  </si>
  <si>
    <t>23232GN-4</t>
  </si>
  <si>
    <t>Florida II Grey Nubuck - UK 4.5 / EU37.5</t>
  </si>
  <si>
    <t>23232GN-4.5</t>
  </si>
  <si>
    <t>Florida II Grey Nubuck - UK 5 / EU38</t>
  </si>
  <si>
    <t>23232GN-5</t>
  </si>
  <si>
    <t>Florida II Grey Nubuck - UK 5.5 / EU38.5</t>
  </si>
  <si>
    <t>23232GN-5.5</t>
  </si>
  <si>
    <t>Florida II Grey Nubuck - UK 6 / EU39</t>
  </si>
  <si>
    <t>23232GN-6</t>
  </si>
  <si>
    <t>Florida II Grey Nubuck - UK 6.5 / EU40</t>
  </si>
  <si>
    <t>23232GN-6.5</t>
  </si>
  <si>
    <t>Florida II Grey Nubuck - UK 7 / EU41</t>
  </si>
  <si>
    <t>23232GN-7</t>
  </si>
  <si>
    <t>Florida II Grey Nubuck - UK 8 / EU42</t>
  </si>
  <si>
    <t>23232GN-8</t>
  </si>
  <si>
    <t>Florida II Brown Nubuck - UK 3 / EU36</t>
  </si>
  <si>
    <t>23232BN-3</t>
  </si>
  <si>
    <t>Florida II Brown Nubuck - UK 4 / EU37</t>
  </si>
  <si>
    <t>23232BN-4</t>
  </si>
  <si>
    <t>Florida II Brown Nubuck - UK 4.5 / EU37.5</t>
  </si>
  <si>
    <t>23232BN-4.5</t>
  </si>
  <si>
    <t>Florida II Brown Nubuck - UK 5 / EU38</t>
  </si>
  <si>
    <t>23232BN-5</t>
  </si>
  <si>
    <t>Florida II Brown Nubuck - UK 5.5 / EU38.5</t>
  </si>
  <si>
    <t>23232BN-5.5</t>
  </si>
  <si>
    <t>Florida II Brown Nubuck - UK 6 / EU39</t>
  </si>
  <si>
    <t>23232BN-6</t>
  </si>
  <si>
    <t>Florida II Brown Nubuck - UK 6.5 / EU40</t>
  </si>
  <si>
    <t>23232BN-6.5</t>
  </si>
  <si>
    <t>Florida II Brown Nubuck - UK 8 / EU42</t>
  </si>
  <si>
    <t>23232BN-8</t>
  </si>
  <si>
    <t>Florida II Navy - UK 3 / EU36</t>
  </si>
  <si>
    <t>23232N-3</t>
  </si>
  <si>
    <t>Florida II Navy - UK 4 / EU37</t>
  </si>
  <si>
    <t>23232N-4</t>
  </si>
  <si>
    <t>Florida II Navy - UK 5 / EU38</t>
  </si>
  <si>
    <t>23232N-5</t>
  </si>
  <si>
    <t>Florida II Navy - UK 5.5 / EU38.5</t>
  </si>
  <si>
    <t>23232N-5.5</t>
  </si>
  <si>
    <t>Florida II Navy - UK 6 / EU39</t>
  </si>
  <si>
    <t>23232N-6</t>
  </si>
  <si>
    <t>Florida II Navy - UK 6.5 / EU40</t>
  </si>
  <si>
    <t>23232N-6.5</t>
  </si>
  <si>
    <t>Florida II Navy - UK 7 / EU41</t>
  </si>
  <si>
    <t>23232N-7</t>
  </si>
  <si>
    <t>Florida II Navy - UK 8 / EU42</t>
  </si>
  <si>
    <t>23232N-8</t>
  </si>
  <si>
    <t>Florida II Rust - UK 4 / EU37</t>
  </si>
  <si>
    <t>23232RU-4</t>
  </si>
  <si>
    <t>Florida II Rust - UK 4.5 / EU37.5</t>
  </si>
  <si>
    <t>23232RU-4.5</t>
  </si>
  <si>
    <t>Florida II Rust - UK 5 / EU38</t>
  </si>
  <si>
    <t>23232RU-5</t>
  </si>
  <si>
    <t>Florida II Rust - UK 5.5 / EU38.5</t>
  </si>
  <si>
    <t>23232RU-5.5</t>
  </si>
  <si>
    <t>Florida II Rust - UK 6 / EU39</t>
  </si>
  <si>
    <t>23232RU-6</t>
  </si>
  <si>
    <t>Florida II Rust - UK 6.5 / EU40</t>
  </si>
  <si>
    <t>23232RU-6.5</t>
  </si>
  <si>
    <t>Florida II Rust - UK 8 / EU42</t>
  </si>
  <si>
    <t>23232RU-8</t>
  </si>
  <si>
    <t>Cosmic White - UK 8 / EU42</t>
  </si>
  <si>
    <t>23708W-8</t>
  </si>
  <si>
    <t>Cosmic White - UK 7 / EU41</t>
  </si>
  <si>
    <t>23708W-7</t>
  </si>
  <si>
    <t>Cosmic White - UK 6.5 / EU40</t>
  </si>
  <si>
    <t>23708W-6.5</t>
  </si>
  <si>
    <t>Cosmic White - UK 6 / EU39</t>
  </si>
  <si>
    <t>23708W-6</t>
  </si>
  <si>
    <t>Cosmic White - UK 5.5 / EU38.5</t>
  </si>
  <si>
    <t>23708W-5.5</t>
  </si>
  <si>
    <t>Cosmic White - UK 5 / EU38</t>
  </si>
  <si>
    <t>23708W-5</t>
  </si>
  <si>
    <t>Cosmic White - UK 4.5 / EU37.5</t>
  </si>
  <si>
    <t>23708W-4.5</t>
  </si>
  <si>
    <t>Cosmic White - UK 4 / EU37</t>
  </si>
  <si>
    <t>23708W-4</t>
  </si>
  <si>
    <t>Cosmic White - UK 3 / EU36</t>
  </si>
  <si>
    <t>23708W-3</t>
  </si>
  <si>
    <t>Cosmic Ice Blue - UK 8 / EU42</t>
  </si>
  <si>
    <t>23708IB-8</t>
  </si>
  <si>
    <t>Cosmic Ice Blue - UK 7 / EU41</t>
  </si>
  <si>
    <t>23708IB-7</t>
  </si>
  <si>
    <t>Cosmic Ice Blue - UK 6.5 / EU40</t>
  </si>
  <si>
    <t>23708IB-6.5</t>
  </si>
  <si>
    <t>Cosmic Ice Blue - UK 6 / EU39</t>
  </si>
  <si>
    <t>23708IB-6</t>
  </si>
  <si>
    <t>Cosmic Ice Blue - UK 5.5 / EU38.5</t>
  </si>
  <si>
    <t>23708IB-5.5</t>
  </si>
  <si>
    <t>Cosmic Ice Blue - UK 5 / EU38</t>
  </si>
  <si>
    <t>23708IB-5</t>
  </si>
  <si>
    <t>Cosmic Ice Blue - UK 4 / EU37</t>
  </si>
  <si>
    <t>23708IB-4</t>
  </si>
  <si>
    <t>Cosmic Ice Blue - UK 3 / EU36</t>
  </si>
  <si>
    <t>23708IB-3</t>
  </si>
  <si>
    <t>Cosmic Chestnut - UK 8 / EU42</t>
  </si>
  <si>
    <t>23708CN-8</t>
  </si>
  <si>
    <t>Cosmic Chestnut - UK 7 / EU41</t>
  </si>
  <si>
    <t>23708CN-7</t>
  </si>
  <si>
    <t>Cosmic Chestnut - UK 6.5 / EU40</t>
  </si>
  <si>
    <t>23708CN-6.5</t>
  </si>
  <si>
    <t>Cosmic Chestnut - UK 6 / EU39</t>
  </si>
  <si>
    <t>23708CN-6</t>
  </si>
  <si>
    <t>Cosmic Chestnut - UK 5 / EU38</t>
  </si>
  <si>
    <t>23708CN-5</t>
  </si>
  <si>
    <t>Cosmic Chestnut - UK 4.5 / EU37.5</t>
  </si>
  <si>
    <t>23708CN-4.5</t>
  </si>
  <si>
    <t>Cosmic Chestnut - UK 4 / EU37</t>
  </si>
  <si>
    <t>23708CN-4</t>
  </si>
  <si>
    <t>Cosmic Chestnut - UK 3 / EU36</t>
  </si>
  <si>
    <t>23708CN-3</t>
  </si>
  <si>
    <t>Dakota Denim Snake - UK 4 / EU37</t>
  </si>
  <si>
    <t>23810DS-4</t>
  </si>
  <si>
    <t>Dakota Denim Snake - UK 4.5 / EU37.5</t>
  </si>
  <si>
    <t>23810DS-4.5</t>
  </si>
  <si>
    <t>Dakota Denim Snake - UK 5 / EU38</t>
  </si>
  <si>
    <t>23810DS-5</t>
  </si>
  <si>
    <t>Dakota Denim Snake - UK 5.5 / EU38.5</t>
  </si>
  <si>
    <t>23810DS-5.5</t>
  </si>
  <si>
    <t>Dakota Denim Snake - UK 6 / EU39</t>
  </si>
  <si>
    <t>23810DS-6</t>
  </si>
  <si>
    <t>Dakota Denim Snake - UK 6.5 / EU40</t>
  </si>
  <si>
    <t>23810DS-6.5</t>
  </si>
  <si>
    <t>Dakota Denim Snake - UK 7 / EU41</t>
  </si>
  <si>
    <t>23810DS-7</t>
  </si>
  <si>
    <t>Dakota Denim Snake - UK 8 / EU42</t>
  </si>
  <si>
    <t>23810DS-8</t>
  </si>
  <si>
    <t>Dakota Black Leopard - UK 3 / EU36</t>
  </si>
  <si>
    <t>23810AL-3</t>
  </si>
  <si>
    <t>Dakota Black Leopard - UK 4 / EU37</t>
  </si>
  <si>
    <t>23810AL-4</t>
  </si>
  <si>
    <t>Dakota Black Leopard - UK 4.5 / EU37.5</t>
  </si>
  <si>
    <t>23810AL-4.5</t>
  </si>
  <si>
    <t>Dakota Black Leopard - UK 5 / EU38</t>
  </si>
  <si>
    <t>23810AL-5</t>
  </si>
  <si>
    <t>Dakota Black Leopard - UK 5.5 / EU38.5</t>
  </si>
  <si>
    <t>23810AL-5.5</t>
  </si>
  <si>
    <t>Dakota Black Leopard - UK 6 / EU39</t>
  </si>
  <si>
    <t>23810AL-6</t>
  </si>
  <si>
    <t>Dakota Black Leopard - UK 6.5 / EU40</t>
  </si>
  <si>
    <t>23810AL-6.5</t>
  </si>
  <si>
    <t>Dakota Black Leopard - UK 8 / EU42</t>
  </si>
  <si>
    <t>23810AL-8</t>
  </si>
  <si>
    <t>Dakota Rust - UK 3 / EU36</t>
  </si>
  <si>
    <t>23810RU-3</t>
  </si>
  <si>
    <t>Dakota Rust - UK 4 / EU37</t>
  </si>
  <si>
    <t>23810RU-4</t>
  </si>
  <si>
    <t>Dakota Rust - UK 4.5 / EU37.5</t>
  </si>
  <si>
    <t>23810RU-4.5</t>
  </si>
  <si>
    <t>Dakota Rust - UK 5 / EU38</t>
  </si>
  <si>
    <t>23810RU-5</t>
  </si>
  <si>
    <t>Dakota Rust - UK 5.5 / EU38.5</t>
  </si>
  <si>
    <t>23810RU-5.5</t>
  </si>
  <si>
    <t>Dakota Rust - UK 6.5 / EU40</t>
  </si>
  <si>
    <t>23810RU-6.5</t>
  </si>
  <si>
    <t>Dakota Rust - UK 7 / EU41</t>
  </si>
  <si>
    <t>23810RU-7</t>
  </si>
  <si>
    <t>Dakota Rust - UK 8 / EU42</t>
  </si>
  <si>
    <t>23810RU-8</t>
  </si>
  <si>
    <t>Stellar White Jade - UK 3 / EU36</t>
  </si>
  <si>
    <t>23709WJ-3</t>
  </si>
  <si>
    <t>Stellar White Jade - UK 4 / EU37</t>
  </si>
  <si>
    <t>23709WJ-4</t>
  </si>
  <si>
    <t>Stellar White Jade - UK 4.5 / EU37.5</t>
  </si>
  <si>
    <t>23709WJ-4.5</t>
  </si>
  <si>
    <t>Stellar White Jade - UK 5.5 / EU38.5</t>
  </si>
  <si>
    <t>23709WJ-5.5</t>
  </si>
  <si>
    <t>Stellar White Jade - UK 6 / EU39</t>
  </si>
  <si>
    <t>23709WJ-6</t>
  </si>
  <si>
    <t>Stellar White Jade - UK 6.5 / EU40</t>
  </si>
  <si>
    <t>23709WJ-6.5</t>
  </si>
  <si>
    <t>Stellar White Jade - UK 7 / EU41</t>
  </si>
  <si>
    <t>23709WJ-7</t>
  </si>
  <si>
    <t>Stellar White Jade - UK 8 / EU42</t>
  </si>
  <si>
    <t>23709WJ-8</t>
  </si>
  <si>
    <t>Stellar Black - UK 3 / EU36</t>
  </si>
  <si>
    <t>23709A-3</t>
  </si>
  <si>
    <t>Stellar Black - UK 4 / EU37</t>
  </si>
  <si>
    <t>23709A-4</t>
  </si>
  <si>
    <t>Stellar Black - UK 4.5 / EU37.5</t>
  </si>
  <si>
    <t>23709A-4.5</t>
  </si>
  <si>
    <t>Stellar Black - UK 5 / EU38</t>
  </si>
  <si>
    <t>23709A-5</t>
  </si>
  <si>
    <t>Stellar Black - UK 5.5 / EU38.5</t>
  </si>
  <si>
    <t>23709A-5.5</t>
  </si>
  <si>
    <t>Stellar Black - UK 6 / EU39</t>
  </si>
  <si>
    <t>23709A-6</t>
  </si>
  <si>
    <t>Stellar Black - UK 6.5 / EU40</t>
  </si>
  <si>
    <t>23709A-6.5</t>
  </si>
  <si>
    <t>Stellar Black - UK 7 / EU41</t>
  </si>
  <si>
    <t>23709A-7</t>
  </si>
  <si>
    <t>Stellar Black - UK 8 / EU42</t>
  </si>
  <si>
    <t>23709A-8</t>
  </si>
  <si>
    <t>Stellar Candy - UK 3 / EU36</t>
  </si>
  <si>
    <t>23709CA-3</t>
  </si>
  <si>
    <t>Stellar Candy - UK 4 / EU37</t>
  </si>
  <si>
    <t>23709CA-4</t>
  </si>
  <si>
    <t>Stellar Candy - UK 5 / EU38</t>
  </si>
  <si>
    <t>23709CA-5</t>
  </si>
  <si>
    <t>Stellar Candy - UK 5.5 / EU38.5</t>
  </si>
  <si>
    <t>23709CA-5.5</t>
  </si>
  <si>
    <t>Stellar Candy - UK 6 / EU39</t>
  </si>
  <si>
    <t>23709CA-6</t>
  </si>
  <si>
    <t>Stellar Candy - UK 6.5 / EU40</t>
  </si>
  <si>
    <t>23709CA-6.5</t>
  </si>
  <si>
    <t>Stellar Candy - UK 7 / EU41</t>
  </si>
  <si>
    <t>23709CA-7</t>
  </si>
  <si>
    <t>Stellar Candy - UK 8 / EU42</t>
  </si>
  <si>
    <t>23709CA-8</t>
  </si>
  <si>
    <t>Stellar Navy Leopard - UK 4 / EU37</t>
  </si>
  <si>
    <t>23709NL-4</t>
  </si>
  <si>
    <t>Stellar Navy Leopard - UK 4.5 / EU37.5</t>
  </si>
  <si>
    <t>23709NL-4.5</t>
  </si>
  <si>
    <t>Stellar Navy Leopard - UK 5 / EU38</t>
  </si>
  <si>
    <t>23709NL-5</t>
  </si>
  <si>
    <t>Stellar Navy Leopard - UK 5.5 / EU38.5</t>
  </si>
  <si>
    <t>23709NL-5.5</t>
  </si>
  <si>
    <t>Stellar Navy Leopard - UK 6 / EU39</t>
  </si>
  <si>
    <t>23709NL-6</t>
  </si>
  <si>
    <t>Stellar Navy Leopard - UK 6.5 / EU40</t>
  </si>
  <si>
    <t>23709NL-6.5</t>
  </si>
  <si>
    <t>Stellar Navy Leopard - UK 8 / EU42</t>
  </si>
  <si>
    <t>23709NL-8</t>
  </si>
  <si>
    <t>Copenhagen Oat UK 3 / EU36</t>
  </si>
  <si>
    <t>23520OT-3</t>
  </si>
  <si>
    <t>Copenhagen Oat UK 5 / EU38</t>
  </si>
  <si>
    <t>23520OT-5</t>
  </si>
  <si>
    <t>Copenhagen Oat UK 6 / EU39</t>
  </si>
  <si>
    <t>23520OT-6</t>
  </si>
  <si>
    <t>Copenhagen Oat UK 6.5 / EU40</t>
  </si>
  <si>
    <t>23520OT-6.5</t>
  </si>
  <si>
    <t>Copenhagen Oat UK 7 / EU41</t>
  </si>
  <si>
    <t>23520OT-7</t>
  </si>
  <si>
    <t>Copenhagen Oat UK 8 / EU42</t>
  </si>
  <si>
    <t>23520OT-8</t>
  </si>
  <si>
    <t>Lille Cream - UK 3 / EU36</t>
  </si>
  <si>
    <t>23730CR-3</t>
  </si>
  <si>
    <t>Lille Cream - UK 5 / EU38</t>
  </si>
  <si>
    <t>23730CR-5</t>
  </si>
  <si>
    <t>Lille Cream - UK 6 / EU39</t>
  </si>
  <si>
    <t>23730CR-6</t>
  </si>
  <si>
    <t>Lille Cream - UK 6.5 / EU40</t>
  </si>
  <si>
    <t>23730CR-6.5</t>
  </si>
  <si>
    <t>Lille Cream - UK 7 / EU41</t>
  </si>
  <si>
    <t>23730CR-7</t>
  </si>
  <si>
    <t>Lille Cream - UK 8 / EU42</t>
  </si>
  <si>
    <t>23730CR-8</t>
  </si>
  <si>
    <t>UPC BARCODE</t>
  </si>
  <si>
    <t>TITLE</t>
  </si>
  <si>
    <t>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</si>
</sst>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7F4C2-6EC1-40A6-990A-7640B444BE09}">
  <dimension ref="A1:C330"/>
  <sheetViews>
    <sheetView tabSelected="1" workbookViewId="0">
      <selection activeCell="C20" sqref="C20"/>
    </sheetView>
  </sheetViews>
  <sheetFormatPr defaultRowHeight="15" x14ac:dyDescent="0.25"/>
  <cols>
    <col min="1" max="1" width="16.42578125" customWidth="1"/>
    <col min="2" max="2" width="40.140625" customWidth="1"/>
    <col min="3" max="3" width="15.85546875" customWidth="1"/>
  </cols>
  <sheetData>
    <row r="1" spans="1:3" x14ac:dyDescent="0.25">
      <c r="A1" s="1" t="s">
        <v>658</v>
      </c>
      <c r="B1" s="1" t="s">
        <v>659</v>
      </c>
      <c r="C1" s="1" t="s">
        <v>660</v>
      </c>
    </row>
    <row r="2" spans="1:3" x14ac:dyDescent="0.25">
      <c r="A2" t="str">
        <f>"5056058067170"</f>
        <v>5056058067170</v>
      </c>
      <c r="B2" t="s">
        <v>90</v>
      </c>
      <c r="C2" t="s">
        <v>91</v>
      </c>
    </row>
    <row r="3" spans="1:3" x14ac:dyDescent="0.25">
      <c r="A3" t="str">
        <f>"5056058067187"</f>
        <v>5056058067187</v>
      </c>
      <c r="B3" t="s">
        <v>92</v>
      </c>
      <c r="C3" t="s">
        <v>93</v>
      </c>
    </row>
    <row r="4" spans="1:3" x14ac:dyDescent="0.25">
      <c r="A4" t="str">
        <f>"5056058067194"</f>
        <v>5056058067194</v>
      </c>
      <c r="B4" t="s">
        <v>94</v>
      </c>
      <c r="C4" t="s">
        <v>95</v>
      </c>
    </row>
    <row r="5" spans="1:3" x14ac:dyDescent="0.25">
      <c r="A5" t="str">
        <f>"5056058067200"</f>
        <v>5056058067200</v>
      </c>
      <c r="B5" t="s">
        <v>96</v>
      </c>
      <c r="C5" t="s">
        <v>97</v>
      </c>
    </row>
    <row r="6" spans="1:3" x14ac:dyDescent="0.25">
      <c r="A6" t="str">
        <f>"5056058067217"</f>
        <v>5056058067217</v>
      </c>
      <c r="B6" t="s">
        <v>98</v>
      </c>
      <c r="C6" t="s">
        <v>99</v>
      </c>
    </row>
    <row r="7" spans="1:3" x14ac:dyDescent="0.25">
      <c r="A7" t="str">
        <f>"5056058066463"</f>
        <v>5056058066463</v>
      </c>
      <c r="B7" t="s">
        <v>4</v>
      </c>
      <c r="C7" t="s">
        <v>5</v>
      </c>
    </row>
    <row r="8" spans="1:3" x14ac:dyDescent="0.25">
      <c r="A8" t="str">
        <f>"5056058067224"</f>
        <v>5056058067224</v>
      </c>
      <c r="B8" t="s">
        <v>100</v>
      </c>
      <c r="C8" t="s">
        <v>101</v>
      </c>
    </row>
    <row r="9" spans="1:3" x14ac:dyDescent="0.25">
      <c r="A9" t="str">
        <f>"5056058067231"</f>
        <v>5056058067231</v>
      </c>
      <c r="B9" t="s">
        <v>102</v>
      </c>
      <c r="C9" t="s">
        <v>103</v>
      </c>
    </row>
    <row r="10" spans="1:3" x14ac:dyDescent="0.25">
      <c r="A10" t="str">
        <f>"5056058067248"</f>
        <v>5056058067248</v>
      </c>
      <c r="B10" t="s">
        <v>104</v>
      </c>
      <c r="C10" t="s">
        <v>105</v>
      </c>
    </row>
    <row r="11" spans="1:3" x14ac:dyDescent="0.25">
      <c r="A11" t="str">
        <f>"5056058067330"</f>
        <v>5056058067330</v>
      </c>
      <c r="B11" t="s">
        <v>106</v>
      </c>
      <c r="C11" t="s">
        <v>107</v>
      </c>
    </row>
    <row r="12" spans="1:3" x14ac:dyDescent="0.25">
      <c r="A12" t="str">
        <f>"5056058067347"</f>
        <v>5056058067347</v>
      </c>
      <c r="B12" t="s">
        <v>108</v>
      </c>
      <c r="C12" t="s">
        <v>109</v>
      </c>
    </row>
    <row r="13" spans="1:3" x14ac:dyDescent="0.25">
      <c r="A13" t="str">
        <f>"5056058067354"</f>
        <v>5056058067354</v>
      </c>
      <c r="B13" t="s">
        <v>110</v>
      </c>
      <c r="C13" t="s">
        <v>111</v>
      </c>
    </row>
    <row r="14" spans="1:3" x14ac:dyDescent="0.25">
      <c r="A14" t="str">
        <f>"5056058067361"</f>
        <v>5056058067361</v>
      </c>
      <c r="B14" t="s">
        <v>112</v>
      </c>
      <c r="C14" t="s">
        <v>113</v>
      </c>
    </row>
    <row r="15" spans="1:3" x14ac:dyDescent="0.25">
      <c r="A15" t="str">
        <f>"5056058067378"</f>
        <v>5056058067378</v>
      </c>
      <c r="B15" t="s">
        <v>114</v>
      </c>
      <c r="C15" t="s">
        <v>115</v>
      </c>
    </row>
    <row r="16" spans="1:3" x14ac:dyDescent="0.25">
      <c r="A16" t="str">
        <f>"5056058067385"</f>
        <v>5056058067385</v>
      </c>
      <c r="B16" t="s">
        <v>116</v>
      </c>
      <c r="C16" t="s">
        <v>117</v>
      </c>
    </row>
    <row r="17" spans="1:3" x14ac:dyDescent="0.25">
      <c r="A17" t="str">
        <f>"5056058067392"</f>
        <v>5056058067392</v>
      </c>
      <c r="B17" t="s">
        <v>118</v>
      </c>
      <c r="C17" t="s">
        <v>119</v>
      </c>
    </row>
    <row r="18" spans="1:3" x14ac:dyDescent="0.25">
      <c r="A18" t="str">
        <f>"5056058067408"</f>
        <v>5056058067408</v>
      </c>
      <c r="B18" t="s">
        <v>120</v>
      </c>
      <c r="C18" t="s">
        <v>121</v>
      </c>
    </row>
    <row r="19" spans="1:3" x14ac:dyDescent="0.25">
      <c r="A19" t="str">
        <f>"5056058067415"</f>
        <v>5056058067415</v>
      </c>
      <c r="B19" t="s">
        <v>122</v>
      </c>
      <c r="C19" t="s">
        <v>123</v>
      </c>
    </row>
    <row r="20" spans="1:3" x14ac:dyDescent="0.25">
      <c r="A20" t="str">
        <f>"5056058066449"</f>
        <v>5056058066449</v>
      </c>
      <c r="B20" t="s">
        <v>0</v>
      </c>
      <c r="C20" t="s">
        <v>1</v>
      </c>
    </row>
    <row r="21" spans="1:3" x14ac:dyDescent="0.25">
      <c r="A21" t="str">
        <f>"5056058067101"</f>
        <v>5056058067101</v>
      </c>
      <c r="B21" t="s">
        <v>76</v>
      </c>
      <c r="C21" t="s">
        <v>77</v>
      </c>
    </row>
    <row r="22" spans="1:3" x14ac:dyDescent="0.25">
      <c r="A22" t="str">
        <f>"5056058067118"</f>
        <v>5056058067118</v>
      </c>
      <c r="B22" t="s">
        <v>78</v>
      </c>
      <c r="C22" t="s">
        <v>79</v>
      </c>
    </row>
    <row r="23" spans="1:3" x14ac:dyDescent="0.25">
      <c r="A23" t="str">
        <f>"5056058067125"</f>
        <v>5056058067125</v>
      </c>
      <c r="B23" t="s">
        <v>80</v>
      </c>
      <c r="C23" t="s">
        <v>81</v>
      </c>
    </row>
    <row r="24" spans="1:3" x14ac:dyDescent="0.25">
      <c r="A24" t="str">
        <f>"5056058067132"</f>
        <v>5056058067132</v>
      </c>
      <c r="B24" t="s">
        <v>82</v>
      </c>
      <c r="C24" t="s">
        <v>83</v>
      </c>
    </row>
    <row r="25" spans="1:3" x14ac:dyDescent="0.25">
      <c r="A25" t="str">
        <f>"5056058067149"</f>
        <v>5056058067149</v>
      </c>
      <c r="B25" t="s">
        <v>84</v>
      </c>
      <c r="C25" t="s">
        <v>85</v>
      </c>
    </row>
    <row r="26" spans="1:3" x14ac:dyDescent="0.25">
      <c r="A26" t="str">
        <f>"5056058067156"</f>
        <v>5056058067156</v>
      </c>
      <c r="B26" t="s">
        <v>86</v>
      </c>
      <c r="C26" t="s">
        <v>87</v>
      </c>
    </row>
    <row r="27" spans="1:3" x14ac:dyDescent="0.25">
      <c r="A27" t="str">
        <f>"5056058066456"</f>
        <v>5056058066456</v>
      </c>
      <c r="B27" t="s">
        <v>2</v>
      </c>
      <c r="C27" t="s">
        <v>3</v>
      </c>
    </row>
    <row r="28" spans="1:3" x14ac:dyDescent="0.25">
      <c r="A28" t="str">
        <f>"5056058067163"</f>
        <v>5056058067163</v>
      </c>
      <c r="B28" t="s">
        <v>88</v>
      </c>
      <c r="C28" t="s">
        <v>89</v>
      </c>
    </row>
    <row r="29" spans="1:3" x14ac:dyDescent="0.25">
      <c r="A29" t="str">
        <f>"5056058070019"</f>
        <v>5056058070019</v>
      </c>
      <c r="B29" t="s">
        <v>378</v>
      </c>
      <c r="C29" t="s">
        <v>379</v>
      </c>
    </row>
    <row r="30" spans="1:3" x14ac:dyDescent="0.25">
      <c r="A30" t="str">
        <f>"5056058070026"</f>
        <v>5056058070026</v>
      </c>
      <c r="B30" t="s">
        <v>380</v>
      </c>
      <c r="C30" t="s">
        <v>381</v>
      </c>
    </row>
    <row r="31" spans="1:3" x14ac:dyDescent="0.25">
      <c r="A31" t="str">
        <f>"5056058070033"</f>
        <v>5056058070033</v>
      </c>
      <c r="B31" t="s">
        <v>382</v>
      </c>
      <c r="C31" t="s">
        <v>383</v>
      </c>
    </row>
    <row r="32" spans="1:3" x14ac:dyDescent="0.25">
      <c r="A32" t="str">
        <f>"5056058070040"</f>
        <v>5056058070040</v>
      </c>
      <c r="B32" t="s">
        <v>384</v>
      </c>
      <c r="C32" t="s">
        <v>385</v>
      </c>
    </row>
    <row r="33" spans="1:3" x14ac:dyDescent="0.25">
      <c r="A33" t="str">
        <f>"5056058066777"</f>
        <v>5056058066777</v>
      </c>
      <c r="B33" t="s">
        <v>40</v>
      </c>
      <c r="C33" t="s">
        <v>41</v>
      </c>
    </row>
    <row r="34" spans="1:3" x14ac:dyDescent="0.25">
      <c r="A34" t="str">
        <f>"5056058070057"</f>
        <v>5056058070057</v>
      </c>
      <c r="B34" t="s">
        <v>386</v>
      </c>
      <c r="C34" t="s">
        <v>387</v>
      </c>
    </row>
    <row r="35" spans="1:3" x14ac:dyDescent="0.25">
      <c r="A35" t="str">
        <f>"5056058070064"</f>
        <v>5056058070064</v>
      </c>
      <c r="B35" t="s">
        <v>388</v>
      </c>
      <c r="C35" t="s">
        <v>389</v>
      </c>
    </row>
    <row r="36" spans="1:3" x14ac:dyDescent="0.25">
      <c r="A36" t="str">
        <f>"5056058070071"</f>
        <v>5056058070071</v>
      </c>
      <c r="B36" t="s">
        <v>390</v>
      </c>
      <c r="C36" t="s">
        <v>391</v>
      </c>
    </row>
    <row r="37" spans="1:3" x14ac:dyDescent="0.25">
      <c r="A37" t="str">
        <f>"5056058070088"</f>
        <v>5056058070088</v>
      </c>
      <c r="B37" t="s">
        <v>392</v>
      </c>
      <c r="C37" t="s">
        <v>393</v>
      </c>
    </row>
    <row r="38" spans="1:3" x14ac:dyDescent="0.25">
      <c r="A38" t="str">
        <f>"5056058070095"</f>
        <v>5056058070095</v>
      </c>
      <c r="B38" t="s">
        <v>394</v>
      </c>
      <c r="C38" t="s">
        <v>395</v>
      </c>
    </row>
    <row r="39" spans="1:3" x14ac:dyDescent="0.25">
      <c r="A39" t="str">
        <f>"5056058070101"</f>
        <v>5056058070101</v>
      </c>
      <c r="B39" t="s">
        <v>396</v>
      </c>
      <c r="C39" t="s">
        <v>397</v>
      </c>
    </row>
    <row r="40" spans="1:3" x14ac:dyDescent="0.25">
      <c r="A40" t="str">
        <f>"5056058066784"</f>
        <v>5056058066784</v>
      </c>
      <c r="B40" t="s">
        <v>42</v>
      </c>
      <c r="C40" t="s">
        <v>43</v>
      </c>
    </row>
    <row r="41" spans="1:3" x14ac:dyDescent="0.25">
      <c r="A41" t="str">
        <f>"5056058070118"</f>
        <v>5056058070118</v>
      </c>
      <c r="B41" t="s">
        <v>398</v>
      </c>
      <c r="C41" t="s">
        <v>399</v>
      </c>
    </row>
    <row r="42" spans="1:3" x14ac:dyDescent="0.25">
      <c r="A42" t="str">
        <f>"5056058070125"</f>
        <v>5056058070125</v>
      </c>
      <c r="B42" t="s">
        <v>400</v>
      </c>
      <c r="C42" t="s">
        <v>401</v>
      </c>
    </row>
    <row r="43" spans="1:3" x14ac:dyDescent="0.25">
      <c r="A43" t="str">
        <f>"5056058070132"</f>
        <v>5056058070132</v>
      </c>
      <c r="B43" t="s">
        <v>402</v>
      </c>
      <c r="C43" t="s">
        <v>403</v>
      </c>
    </row>
    <row r="44" spans="1:3" x14ac:dyDescent="0.25">
      <c r="A44" t="str">
        <f>"5056058070149"</f>
        <v>5056058070149</v>
      </c>
      <c r="B44" t="s">
        <v>404</v>
      </c>
      <c r="C44" t="s">
        <v>405</v>
      </c>
    </row>
    <row r="45" spans="1:3" x14ac:dyDescent="0.25">
      <c r="A45" t="str">
        <f>"5056058070156"</f>
        <v>5056058070156</v>
      </c>
      <c r="B45" t="s">
        <v>406</v>
      </c>
      <c r="C45" t="s">
        <v>407</v>
      </c>
    </row>
    <row r="46" spans="1:3" x14ac:dyDescent="0.25">
      <c r="A46" t="str">
        <f>"5056058070163"</f>
        <v>5056058070163</v>
      </c>
      <c r="B46" t="s">
        <v>408</v>
      </c>
      <c r="C46" t="s">
        <v>409</v>
      </c>
    </row>
    <row r="47" spans="1:3" x14ac:dyDescent="0.25">
      <c r="A47" t="str">
        <f>"5056058071825"</f>
        <v>5056058071825</v>
      </c>
      <c r="B47" t="s">
        <v>634</v>
      </c>
      <c r="C47" t="s">
        <v>635</v>
      </c>
    </row>
    <row r="48" spans="1:3" x14ac:dyDescent="0.25">
      <c r="A48" t="str">
        <f>"5056058066975"</f>
        <v>5056058066975</v>
      </c>
      <c r="B48" t="s">
        <v>72</v>
      </c>
      <c r="C48" t="s">
        <v>73</v>
      </c>
    </row>
    <row r="49" spans="1:3" x14ac:dyDescent="0.25">
      <c r="A49" t="str">
        <f>"5056058071832"</f>
        <v>5056058071832</v>
      </c>
      <c r="B49" t="s">
        <v>636</v>
      </c>
      <c r="C49" t="s">
        <v>637</v>
      </c>
    </row>
    <row r="50" spans="1:3" x14ac:dyDescent="0.25">
      <c r="A50" t="str">
        <f>"5056058071849"</f>
        <v>5056058071849</v>
      </c>
      <c r="B50" t="s">
        <v>638</v>
      </c>
      <c r="C50" t="s">
        <v>639</v>
      </c>
    </row>
    <row r="51" spans="1:3" x14ac:dyDescent="0.25">
      <c r="A51" t="str">
        <f>"5056058071856"</f>
        <v>5056058071856</v>
      </c>
      <c r="B51" t="s">
        <v>640</v>
      </c>
      <c r="C51" t="s">
        <v>641</v>
      </c>
    </row>
    <row r="52" spans="1:3" x14ac:dyDescent="0.25">
      <c r="A52" t="str">
        <f>"5056058071863"</f>
        <v>5056058071863</v>
      </c>
      <c r="B52" t="s">
        <v>642</v>
      </c>
      <c r="C52" t="s">
        <v>643</v>
      </c>
    </row>
    <row r="53" spans="1:3" x14ac:dyDescent="0.25">
      <c r="A53" t="str">
        <f>"5056058071870"</f>
        <v>5056058071870</v>
      </c>
      <c r="B53" t="s">
        <v>644</v>
      </c>
      <c r="C53" t="s">
        <v>645</v>
      </c>
    </row>
    <row r="54" spans="1:3" x14ac:dyDescent="0.25">
      <c r="A54" t="str">
        <f>"5056058070972"</f>
        <v>5056058070972</v>
      </c>
      <c r="B54" t="s">
        <v>520</v>
      </c>
      <c r="C54" t="s">
        <v>521</v>
      </c>
    </row>
    <row r="55" spans="1:3" x14ac:dyDescent="0.25">
      <c r="A55" t="str">
        <f>"5056058070965"</f>
        <v>5056058070965</v>
      </c>
      <c r="B55" t="s">
        <v>518</v>
      </c>
      <c r="C55" t="s">
        <v>519</v>
      </c>
    </row>
    <row r="56" spans="1:3" x14ac:dyDescent="0.25">
      <c r="A56" t="str">
        <f>"5056058070958"</f>
        <v>5056058070958</v>
      </c>
      <c r="B56" t="s">
        <v>516</v>
      </c>
      <c r="C56" t="s">
        <v>517</v>
      </c>
    </row>
    <row r="57" spans="1:3" x14ac:dyDescent="0.25">
      <c r="A57" t="str">
        <f>"5056058070941"</f>
        <v>5056058070941</v>
      </c>
      <c r="B57" t="s">
        <v>514</v>
      </c>
      <c r="C57" t="s">
        <v>515</v>
      </c>
    </row>
    <row r="58" spans="1:3" x14ac:dyDescent="0.25">
      <c r="A58" t="str">
        <f>"5056058066876"</f>
        <v>5056058066876</v>
      </c>
      <c r="B58" t="s">
        <v>56</v>
      </c>
      <c r="C58" t="s">
        <v>57</v>
      </c>
    </row>
    <row r="59" spans="1:3" x14ac:dyDescent="0.25">
      <c r="A59" t="str">
        <f>"5056058070934"</f>
        <v>5056058070934</v>
      </c>
      <c r="B59" t="s">
        <v>512</v>
      </c>
      <c r="C59" t="s">
        <v>513</v>
      </c>
    </row>
    <row r="60" spans="1:3" x14ac:dyDescent="0.25">
      <c r="A60" t="str">
        <f>"5056058070927"</f>
        <v>5056058070927</v>
      </c>
      <c r="B60" t="s">
        <v>510</v>
      </c>
      <c r="C60" t="s">
        <v>511</v>
      </c>
    </row>
    <row r="61" spans="1:3" x14ac:dyDescent="0.25">
      <c r="A61" t="str">
        <f>"5056058070910"</f>
        <v>5056058070910</v>
      </c>
      <c r="B61" t="s">
        <v>508</v>
      </c>
      <c r="C61" t="s">
        <v>509</v>
      </c>
    </row>
    <row r="62" spans="1:3" x14ac:dyDescent="0.25">
      <c r="A62" t="str">
        <f>"5056058070903"</f>
        <v>5056058070903</v>
      </c>
      <c r="B62" t="s">
        <v>506</v>
      </c>
      <c r="C62" t="s">
        <v>507</v>
      </c>
    </row>
    <row r="63" spans="1:3" x14ac:dyDescent="0.25">
      <c r="A63" t="str">
        <f>"5056058070897"</f>
        <v>5056058070897</v>
      </c>
      <c r="B63" t="s">
        <v>504</v>
      </c>
      <c r="C63" t="s">
        <v>505</v>
      </c>
    </row>
    <row r="64" spans="1:3" x14ac:dyDescent="0.25">
      <c r="A64" t="str">
        <f>"5056058070880"</f>
        <v>5056058070880</v>
      </c>
      <c r="B64" t="s">
        <v>502</v>
      </c>
      <c r="C64" t="s">
        <v>503</v>
      </c>
    </row>
    <row r="65" spans="1:3" x14ac:dyDescent="0.25">
      <c r="A65" t="str">
        <f>"5056058066869"</f>
        <v>5056058066869</v>
      </c>
      <c r="B65" t="s">
        <v>54</v>
      </c>
      <c r="C65" t="s">
        <v>55</v>
      </c>
    </row>
    <row r="66" spans="1:3" x14ac:dyDescent="0.25">
      <c r="A66" t="str">
        <f>"5056058070873"</f>
        <v>5056058070873</v>
      </c>
      <c r="B66" t="s">
        <v>500</v>
      </c>
      <c r="C66" t="s">
        <v>501</v>
      </c>
    </row>
    <row r="67" spans="1:3" x14ac:dyDescent="0.25">
      <c r="A67" t="str">
        <f>"5056058070866"</f>
        <v>5056058070866</v>
      </c>
      <c r="B67" t="s">
        <v>498</v>
      </c>
      <c r="C67" t="s">
        <v>499</v>
      </c>
    </row>
    <row r="68" spans="1:3" x14ac:dyDescent="0.25">
      <c r="A68" t="str">
        <f>"5056058070859"</f>
        <v>5056058070859</v>
      </c>
      <c r="B68" t="s">
        <v>496</v>
      </c>
      <c r="C68" t="s">
        <v>497</v>
      </c>
    </row>
    <row r="69" spans="1:3" x14ac:dyDescent="0.25">
      <c r="A69" t="str">
        <f>"5056058070842"</f>
        <v>5056058070842</v>
      </c>
      <c r="B69" t="s">
        <v>494</v>
      </c>
      <c r="C69" t="s">
        <v>495</v>
      </c>
    </row>
    <row r="70" spans="1:3" x14ac:dyDescent="0.25">
      <c r="A70" t="str">
        <f>"5056058070835"</f>
        <v>5056058070835</v>
      </c>
      <c r="B70" t="s">
        <v>492</v>
      </c>
      <c r="C70" t="s">
        <v>493</v>
      </c>
    </row>
    <row r="71" spans="1:3" x14ac:dyDescent="0.25">
      <c r="A71" t="str">
        <f>"5056058070828"</f>
        <v>5056058070828</v>
      </c>
      <c r="B71" t="s">
        <v>490</v>
      </c>
      <c r="C71" t="s">
        <v>491</v>
      </c>
    </row>
    <row r="72" spans="1:3" x14ac:dyDescent="0.25">
      <c r="A72" t="str">
        <f>"5056058070811"</f>
        <v>5056058070811</v>
      </c>
      <c r="B72" t="s">
        <v>488</v>
      </c>
      <c r="C72" t="s">
        <v>489</v>
      </c>
    </row>
    <row r="73" spans="1:3" x14ac:dyDescent="0.25">
      <c r="A73" t="str">
        <f>"5056058070804"</f>
        <v>5056058070804</v>
      </c>
      <c r="B73" t="s">
        <v>486</v>
      </c>
      <c r="C73" t="s">
        <v>487</v>
      </c>
    </row>
    <row r="74" spans="1:3" x14ac:dyDescent="0.25">
      <c r="A74" t="str">
        <f>"5056058070798"</f>
        <v>5056058070798</v>
      </c>
      <c r="B74" t="s">
        <v>484</v>
      </c>
      <c r="C74" t="s">
        <v>485</v>
      </c>
    </row>
    <row r="75" spans="1:3" x14ac:dyDescent="0.25">
      <c r="A75" t="str">
        <f>"5056058070781"</f>
        <v>5056058070781</v>
      </c>
      <c r="B75" t="s">
        <v>482</v>
      </c>
      <c r="C75" t="s">
        <v>483</v>
      </c>
    </row>
    <row r="76" spans="1:3" x14ac:dyDescent="0.25">
      <c r="A76" t="str">
        <f>"5056058070774"</f>
        <v>5056058070774</v>
      </c>
      <c r="B76" t="s">
        <v>480</v>
      </c>
      <c r="C76" t="s">
        <v>481</v>
      </c>
    </row>
    <row r="77" spans="1:3" x14ac:dyDescent="0.25">
      <c r="A77" t="str">
        <f>"5056058070767"</f>
        <v>5056058070767</v>
      </c>
      <c r="B77" t="s">
        <v>478</v>
      </c>
      <c r="C77" t="s">
        <v>479</v>
      </c>
    </row>
    <row r="78" spans="1:3" x14ac:dyDescent="0.25">
      <c r="A78" t="str">
        <f>"5056058070750"</f>
        <v>5056058070750</v>
      </c>
      <c r="B78" t="s">
        <v>476</v>
      </c>
      <c r="C78" t="s">
        <v>477</v>
      </c>
    </row>
    <row r="79" spans="1:3" x14ac:dyDescent="0.25">
      <c r="A79" t="str">
        <f>"5056058070743"</f>
        <v>5056058070743</v>
      </c>
      <c r="B79" t="s">
        <v>474</v>
      </c>
      <c r="C79" t="s">
        <v>475</v>
      </c>
    </row>
    <row r="80" spans="1:3" x14ac:dyDescent="0.25">
      <c r="A80" t="str">
        <f>"5056058070736"</f>
        <v>5056058070736</v>
      </c>
      <c r="B80" t="s">
        <v>472</v>
      </c>
      <c r="C80" t="s">
        <v>473</v>
      </c>
    </row>
    <row r="81" spans="1:3" x14ac:dyDescent="0.25">
      <c r="A81" t="str">
        <f>"5056058068719"</f>
        <v>5056058068719</v>
      </c>
      <c r="B81" t="s">
        <v>282</v>
      </c>
      <c r="C81" t="s">
        <v>283</v>
      </c>
    </row>
    <row r="82" spans="1:3" x14ac:dyDescent="0.25">
      <c r="A82" t="str">
        <f>"5056058066630"</f>
        <v>5056058066630</v>
      </c>
      <c r="B82" t="s">
        <v>28</v>
      </c>
      <c r="C82" t="s">
        <v>29</v>
      </c>
    </row>
    <row r="83" spans="1:3" x14ac:dyDescent="0.25">
      <c r="A83" t="str">
        <f>"5056058068726"</f>
        <v>5056058068726</v>
      </c>
      <c r="B83" t="s">
        <v>284</v>
      </c>
      <c r="C83" t="s">
        <v>285</v>
      </c>
    </row>
    <row r="84" spans="1:3" x14ac:dyDescent="0.25">
      <c r="A84" t="str">
        <f>"5056058068733"</f>
        <v>5056058068733</v>
      </c>
      <c r="B84" t="s">
        <v>286</v>
      </c>
      <c r="C84" t="s">
        <v>287</v>
      </c>
    </row>
    <row r="85" spans="1:3" x14ac:dyDescent="0.25">
      <c r="A85" t="str">
        <f>"5056058068740"</f>
        <v>5056058068740</v>
      </c>
      <c r="B85" t="s">
        <v>288</v>
      </c>
      <c r="C85" t="s">
        <v>289</v>
      </c>
    </row>
    <row r="86" spans="1:3" x14ac:dyDescent="0.25">
      <c r="A86" t="str">
        <f>"5056058068757"</f>
        <v>5056058068757</v>
      </c>
      <c r="B86" t="s">
        <v>290</v>
      </c>
      <c r="C86" t="s">
        <v>291</v>
      </c>
    </row>
    <row r="87" spans="1:3" x14ac:dyDescent="0.25">
      <c r="A87" t="str">
        <f>"5056058068764"</f>
        <v>5056058068764</v>
      </c>
      <c r="B87" t="s">
        <v>292</v>
      </c>
      <c r="C87" t="s">
        <v>293</v>
      </c>
    </row>
    <row r="88" spans="1:3" x14ac:dyDescent="0.25">
      <c r="A88" t="str">
        <f>"5056058068771"</f>
        <v>5056058068771</v>
      </c>
      <c r="B88" t="s">
        <v>294</v>
      </c>
      <c r="C88" t="s">
        <v>295</v>
      </c>
    </row>
    <row r="89" spans="1:3" x14ac:dyDescent="0.25">
      <c r="A89" t="str">
        <f>"5056058068788"</f>
        <v>5056058068788</v>
      </c>
      <c r="B89" t="s">
        <v>296</v>
      </c>
      <c r="C89" t="s">
        <v>297</v>
      </c>
    </row>
    <row r="90" spans="1:3" x14ac:dyDescent="0.25">
      <c r="A90" t="str">
        <f>"5056058066647"</f>
        <v>5056058066647</v>
      </c>
      <c r="B90" t="s">
        <v>30</v>
      </c>
      <c r="C90" t="s">
        <v>31</v>
      </c>
    </row>
    <row r="91" spans="1:3" x14ac:dyDescent="0.25">
      <c r="A91" t="str">
        <f>"5056058068887"</f>
        <v>5056058068887</v>
      </c>
      <c r="B91" t="s">
        <v>298</v>
      </c>
      <c r="C91" t="s">
        <v>299</v>
      </c>
    </row>
    <row r="92" spans="1:3" x14ac:dyDescent="0.25">
      <c r="A92" t="str">
        <f>"5056058068894"</f>
        <v>5056058068894</v>
      </c>
      <c r="B92" t="s">
        <v>300</v>
      </c>
      <c r="C92" t="s">
        <v>301</v>
      </c>
    </row>
    <row r="93" spans="1:3" x14ac:dyDescent="0.25">
      <c r="A93" t="str">
        <f>"5056058068900"</f>
        <v>5056058068900</v>
      </c>
      <c r="B93" t="s">
        <v>302</v>
      </c>
      <c r="C93" t="s">
        <v>303</v>
      </c>
    </row>
    <row r="94" spans="1:3" x14ac:dyDescent="0.25">
      <c r="A94" t="str">
        <f>"5056058068917"</f>
        <v>5056058068917</v>
      </c>
      <c r="B94" t="s">
        <v>304</v>
      </c>
      <c r="C94" t="s">
        <v>305</v>
      </c>
    </row>
    <row r="95" spans="1:3" x14ac:dyDescent="0.25">
      <c r="A95" t="str">
        <f>"5056058068924"</f>
        <v>5056058068924</v>
      </c>
      <c r="B95" t="s">
        <v>306</v>
      </c>
      <c r="C95" t="s">
        <v>307</v>
      </c>
    </row>
    <row r="96" spans="1:3" x14ac:dyDescent="0.25">
      <c r="A96" t="str">
        <f>"5056058068931"</f>
        <v>5056058068931</v>
      </c>
      <c r="B96" t="s">
        <v>308</v>
      </c>
      <c r="C96" t="s">
        <v>309</v>
      </c>
    </row>
    <row r="97" spans="1:3" x14ac:dyDescent="0.25">
      <c r="A97" t="str">
        <f>"5056058066654"</f>
        <v>5056058066654</v>
      </c>
      <c r="B97" t="s">
        <v>32</v>
      </c>
      <c r="C97" t="s">
        <v>33</v>
      </c>
    </row>
    <row r="98" spans="1:3" x14ac:dyDescent="0.25">
      <c r="A98" t="str">
        <f>"5056058068948"</f>
        <v>5056058068948</v>
      </c>
      <c r="B98" t="s">
        <v>310</v>
      </c>
      <c r="C98" t="s">
        <v>311</v>
      </c>
    </row>
    <row r="99" spans="1:3" x14ac:dyDescent="0.25">
      <c r="A99" t="str">
        <f>"5056058071146"</f>
        <v>5056058071146</v>
      </c>
      <c r="B99" t="s">
        <v>538</v>
      </c>
      <c r="C99" t="s">
        <v>539</v>
      </c>
    </row>
    <row r="100" spans="1:3" x14ac:dyDescent="0.25">
      <c r="A100" t="str">
        <f>"5056058071153"</f>
        <v>5056058071153</v>
      </c>
      <c r="B100" t="s">
        <v>540</v>
      </c>
      <c r="C100" t="s">
        <v>541</v>
      </c>
    </row>
    <row r="101" spans="1:3" x14ac:dyDescent="0.25">
      <c r="A101" t="str">
        <f>"5056058071160"</f>
        <v>5056058071160</v>
      </c>
      <c r="B101" t="s">
        <v>542</v>
      </c>
      <c r="C101" t="s">
        <v>543</v>
      </c>
    </row>
    <row r="102" spans="1:3" x14ac:dyDescent="0.25">
      <c r="A102" t="str">
        <f>"5056058071177"</f>
        <v>5056058071177</v>
      </c>
      <c r="B102" t="s">
        <v>544</v>
      </c>
      <c r="C102" t="s">
        <v>545</v>
      </c>
    </row>
    <row r="103" spans="1:3" x14ac:dyDescent="0.25">
      <c r="A103" t="str">
        <f>"5056058071184"</f>
        <v>5056058071184</v>
      </c>
      <c r="B103" t="s">
        <v>546</v>
      </c>
      <c r="C103" t="s">
        <v>547</v>
      </c>
    </row>
    <row r="104" spans="1:3" x14ac:dyDescent="0.25">
      <c r="A104" t="str">
        <f>"5056058071191"</f>
        <v>5056058071191</v>
      </c>
      <c r="B104" t="s">
        <v>548</v>
      </c>
      <c r="C104" t="s">
        <v>549</v>
      </c>
    </row>
    <row r="105" spans="1:3" x14ac:dyDescent="0.25">
      <c r="A105" t="str">
        <f>"5056058071207"</f>
        <v>5056058071207</v>
      </c>
      <c r="B105" t="s">
        <v>550</v>
      </c>
      <c r="C105" t="s">
        <v>551</v>
      </c>
    </row>
    <row r="106" spans="1:3" x14ac:dyDescent="0.25">
      <c r="A106" t="str">
        <f>"5056058066906"</f>
        <v>5056058066906</v>
      </c>
      <c r="B106" t="s">
        <v>60</v>
      </c>
      <c r="C106" t="s">
        <v>61</v>
      </c>
    </row>
    <row r="107" spans="1:3" x14ac:dyDescent="0.25">
      <c r="A107" t="str">
        <f>"5056058071214"</f>
        <v>5056058071214</v>
      </c>
      <c r="B107" t="s">
        <v>552</v>
      </c>
      <c r="C107" t="s">
        <v>553</v>
      </c>
    </row>
    <row r="108" spans="1:3" x14ac:dyDescent="0.25">
      <c r="A108" t="str">
        <f>"5056058066890"</f>
        <v>5056058066890</v>
      </c>
      <c r="B108" t="s">
        <v>58</v>
      </c>
      <c r="C108" t="s">
        <v>59</v>
      </c>
    </row>
    <row r="109" spans="1:3" x14ac:dyDescent="0.25">
      <c r="A109" t="str">
        <f>"5056058071061"</f>
        <v>5056058071061</v>
      </c>
      <c r="B109" t="s">
        <v>522</v>
      </c>
      <c r="C109" t="s">
        <v>523</v>
      </c>
    </row>
    <row r="110" spans="1:3" x14ac:dyDescent="0.25">
      <c r="A110" t="str">
        <f>"5056058071078"</f>
        <v>5056058071078</v>
      </c>
      <c r="B110" t="s">
        <v>524</v>
      </c>
      <c r="C110" t="s">
        <v>525</v>
      </c>
    </row>
    <row r="111" spans="1:3" x14ac:dyDescent="0.25">
      <c r="A111" t="str">
        <f>"5056058071085"</f>
        <v>5056058071085</v>
      </c>
      <c r="B111" t="s">
        <v>526</v>
      </c>
      <c r="C111" t="s">
        <v>527</v>
      </c>
    </row>
    <row r="112" spans="1:3" x14ac:dyDescent="0.25">
      <c r="A112" t="str">
        <f>"5056058071092"</f>
        <v>5056058071092</v>
      </c>
      <c r="B112" t="s">
        <v>528</v>
      </c>
      <c r="C112" t="s">
        <v>529</v>
      </c>
    </row>
    <row r="113" spans="1:3" x14ac:dyDescent="0.25">
      <c r="A113" t="str">
        <f>"5056058071108"</f>
        <v>5056058071108</v>
      </c>
      <c r="B113" t="s">
        <v>530</v>
      </c>
      <c r="C113" t="s">
        <v>531</v>
      </c>
    </row>
    <row r="114" spans="1:3" x14ac:dyDescent="0.25">
      <c r="A114" t="str">
        <f>"5056058071115"</f>
        <v>5056058071115</v>
      </c>
      <c r="B114" t="s">
        <v>532</v>
      </c>
      <c r="C114" t="s">
        <v>533</v>
      </c>
    </row>
    <row r="115" spans="1:3" x14ac:dyDescent="0.25">
      <c r="A115" t="str">
        <f>"5056058071122"</f>
        <v>5056058071122</v>
      </c>
      <c r="B115" t="s">
        <v>534</v>
      </c>
      <c r="C115" t="s">
        <v>535</v>
      </c>
    </row>
    <row r="116" spans="1:3" x14ac:dyDescent="0.25">
      <c r="A116" t="str">
        <f>"5056058071139"</f>
        <v>5056058071139</v>
      </c>
      <c r="B116" t="s">
        <v>536</v>
      </c>
      <c r="C116" t="s">
        <v>537</v>
      </c>
    </row>
    <row r="117" spans="1:3" x14ac:dyDescent="0.25">
      <c r="A117" t="str">
        <f>"5056058071221"</f>
        <v>5056058071221</v>
      </c>
      <c r="B117" t="s">
        <v>554</v>
      </c>
      <c r="C117" t="s">
        <v>555</v>
      </c>
    </row>
    <row r="118" spans="1:3" x14ac:dyDescent="0.25">
      <c r="A118" t="str">
        <f>"5056058071238"</f>
        <v>5056058071238</v>
      </c>
      <c r="B118" t="s">
        <v>556</v>
      </c>
      <c r="C118" t="s">
        <v>557</v>
      </c>
    </row>
    <row r="119" spans="1:3" x14ac:dyDescent="0.25">
      <c r="A119" t="str">
        <f>"5056058071245"</f>
        <v>5056058071245</v>
      </c>
      <c r="B119" t="s">
        <v>558</v>
      </c>
      <c r="C119" t="s">
        <v>559</v>
      </c>
    </row>
    <row r="120" spans="1:3" x14ac:dyDescent="0.25">
      <c r="A120" t="str">
        <f>"5056058071252"</f>
        <v>5056058071252</v>
      </c>
      <c r="B120" t="s">
        <v>560</v>
      </c>
      <c r="C120" t="s">
        <v>561</v>
      </c>
    </row>
    <row r="121" spans="1:3" x14ac:dyDescent="0.25">
      <c r="A121" t="str">
        <f>"5056058071269"</f>
        <v>5056058071269</v>
      </c>
      <c r="B121" t="s">
        <v>562</v>
      </c>
      <c r="C121" t="s">
        <v>563</v>
      </c>
    </row>
    <row r="122" spans="1:3" x14ac:dyDescent="0.25">
      <c r="A122" t="str">
        <f>"5056058066913"</f>
        <v>5056058066913</v>
      </c>
      <c r="B122" t="s">
        <v>62</v>
      </c>
      <c r="C122" t="s">
        <v>63</v>
      </c>
    </row>
    <row r="123" spans="1:3" x14ac:dyDescent="0.25">
      <c r="A123" t="str">
        <f>"5056058071276"</f>
        <v>5056058071276</v>
      </c>
      <c r="B123" t="s">
        <v>564</v>
      </c>
      <c r="C123" t="s">
        <v>565</v>
      </c>
    </row>
    <row r="124" spans="1:3" x14ac:dyDescent="0.25">
      <c r="A124" t="str">
        <f>"5056058071283"</f>
        <v>5056058071283</v>
      </c>
      <c r="B124" t="s">
        <v>566</v>
      </c>
      <c r="C124" t="s">
        <v>567</v>
      </c>
    </row>
    <row r="125" spans="1:3" x14ac:dyDescent="0.25">
      <c r="A125" t="str">
        <f>"5056058071290"</f>
        <v>5056058071290</v>
      </c>
      <c r="B125" t="s">
        <v>568</v>
      </c>
      <c r="C125" t="s">
        <v>569</v>
      </c>
    </row>
    <row r="126" spans="1:3" x14ac:dyDescent="0.25">
      <c r="A126" t="str">
        <f>"5056058070255"</f>
        <v>5056058070255</v>
      </c>
      <c r="B126" t="s">
        <v>426</v>
      </c>
      <c r="C126" t="s">
        <v>427</v>
      </c>
    </row>
    <row r="127" spans="1:3" x14ac:dyDescent="0.25">
      <c r="A127" t="str">
        <f>"5056058070262"</f>
        <v>5056058070262</v>
      </c>
      <c r="B127" t="s">
        <v>428</v>
      </c>
      <c r="C127" t="s">
        <v>429</v>
      </c>
    </row>
    <row r="128" spans="1:3" x14ac:dyDescent="0.25">
      <c r="A128" t="str">
        <f>"5056058070279"</f>
        <v>5056058070279</v>
      </c>
      <c r="B128" t="s">
        <v>430</v>
      </c>
      <c r="C128" t="s">
        <v>431</v>
      </c>
    </row>
    <row r="129" spans="1:3" x14ac:dyDescent="0.25">
      <c r="A129" t="str">
        <f>"5056058070286"</f>
        <v>5056058070286</v>
      </c>
      <c r="B129" t="s">
        <v>432</v>
      </c>
      <c r="C129" t="s">
        <v>433</v>
      </c>
    </row>
    <row r="130" spans="1:3" x14ac:dyDescent="0.25">
      <c r="A130" t="str">
        <f>"5056058070293"</f>
        <v>5056058070293</v>
      </c>
      <c r="B130" t="s">
        <v>434</v>
      </c>
      <c r="C130" t="s">
        <v>435</v>
      </c>
    </row>
    <row r="131" spans="1:3" x14ac:dyDescent="0.25">
      <c r="A131" t="str">
        <f>"5056058070309"</f>
        <v>5056058070309</v>
      </c>
      <c r="B131" t="s">
        <v>436</v>
      </c>
      <c r="C131" t="s">
        <v>437</v>
      </c>
    </row>
    <row r="132" spans="1:3" x14ac:dyDescent="0.25">
      <c r="A132" t="str">
        <f>"5056058070316"</f>
        <v>5056058070316</v>
      </c>
      <c r="B132" t="s">
        <v>438</v>
      </c>
      <c r="C132" t="s">
        <v>439</v>
      </c>
    </row>
    <row r="133" spans="1:3" x14ac:dyDescent="0.25">
      <c r="A133" t="str">
        <f>"5056058066807"</f>
        <v>5056058066807</v>
      </c>
      <c r="B133" t="s">
        <v>46</v>
      </c>
      <c r="C133" t="s">
        <v>47</v>
      </c>
    </row>
    <row r="134" spans="1:3" x14ac:dyDescent="0.25">
      <c r="A134" t="str">
        <f>"5056058070323"</f>
        <v>5056058070323</v>
      </c>
      <c r="B134" t="s">
        <v>440</v>
      </c>
      <c r="C134" t="s">
        <v>441</v>
      </c>
    </row>
    <row r="135" spans="1:3" x14ac:dyDescent="0.25">
      <c r="A135" t="str">
        <f>"5056058066791"</f>
        <v>5056058066791</v>
      </c>
      <c r="B135" t="s">
        <v>44</v>
      </c>
      <c r="C135" t="s">
        <v>45</v>
      </c>
    </row>
    <row r="136" spans="1:3" x14ac:dyDescent="0.25">
      <c r="A136" t="str">
        <f>"5056058070170"</f>
        <v>5056058070170</v>
      </c>
      <c r="B136" t="s">
        <v>410</v>
      </c>
      <c r="C136" t="s">
        <v>411</v>
      </c>
    </row>
    <row r="137" spans="1:3" x14ac:dyDescent="0.25">
      <c r="A137" t="str">
        <f>"5056058070187"</f>
        <v>5056058070187</v>
      </c>
      <c r="B137" t="s">
        <v>412</v>
      </c>
      <c r="C137" t="s">
        <v>413</v>
      </c>
    </row>
    <row r="138" spans="1:3" x14ac:dyDescent="0.25">
      <c r="A138" t="str">
        <f>"5056058070194"</f>
        <v>5056058070194</v>
      </c>
      <c r="B138" t="s">
        <v>414</v>
      </c>
      <c r="C138" t="s">
        <v>415</v>
      </c>
    </row>
    <row r="139" spans="1:3" x14ac:dyDescent="0.25">
      <c r="A139" t="str">
        <f>"5056058070200"</f>
        <v>5056058070200</v>
      </c>
      <c r="B139" t="s">
        <v>416</v>
      </c>
      <c r="C139" t="s">
        <v>417</v>
      </c>
    </row>
    <row r="140" spans="1:3" x14ac:dyDescent="0.25">
      <c r="A140" t="str">
        <f>"5056058070217"</f>
        <v>5056058070217</v>
      </c>
      <c r="B140" t="s">
        <v>418</v>
      </c>
      <c r="C140" t="s">
        <v>419</v>
      </c>
    </row>
    <row r="141" spans="1:3" x14ac:dyDescent="0.25">
      <c r="A141" t="str">
        <f>"5056058070224"</f>
        <v>5056058070224</v>
      </c>
      <c r="B141" t="s">
        <v>420</v>
      </c>
      <c r="C141" t="s">
        <v>421</v>
      </c>
    </row>
    <row r="142" spans="1:3" x14ac:dyDescent="0.25">
      <c r="A142" t="str">
        <f>"5056058070231"</f>
        <v>5056058070231</v>
      </c>
      <c r="B142" t="s">
        <v>422</v>
      </c>
      <c r="C142" t="s">
        <v>423</v>
      </c>
    </row>
    <row r="143" spans="1:3" x14ac:dyDescent="0.25">
      <c r="A143" t="str">
        <f>"5056058070248"</f>
        <v>5056058070248</v>
      </c>
      <c r="B143" t="s">
        <v>424</v>
      </c>
      <c r="C143" t="s">
        <v>425</v>
      </c>
    </row>
    <row r="144" spans="1:3" x14ac:dyDescent="0.25">
      <c r="A144" t="str">
        <f>"5056058070583"</f>
        <v>5056058070583</v>
      </c>
      <c r="B144" t="s">
        <v>442</v>
      </c>
      <c r="C144" t="s">
        <v>443</v>
      </c>
    </row>
    <row r="145" spans="1:3" x14ac:dyDescent="0.25">
      <c r="A145" t="str">
        <f>"5056058070590"</f>
        <v>5056058070590</v>
      </c>
      <c r="B145" t="s">
        <v>444</v>
      </c>
      <c r="C145" t="s">
        <v>445</v>
      </c>
    </row>
    <row r="146" spans="1:3" x14ac:dyDescent="0.25">
      <c r="A146" t="str">
        <f>"5056058066838"</f>
        <v>5056058066838</v>
      </c>
      <c r="B146" t="s">
        <v>48</v>
      </c>
      <c r="C146" t="s">
        <v>49</v>
      </c>
    </row>
    <row r="147" spans="1:3" x14ac:dyDescent="0.25">
      <c r="A147" t="str">
        <f>"5056058070606"</f>
        <v>5056058070606</v>
      </c>
      <c r="B147" t="s">
        <v>446</v>
      </c>
      <c r="C147" t="s">
        <v>447</v>
      </c>
    </row>
    <row r="148" spans="1:3" x14ac:dyDescent="0.25">
      <c r="A148" t="str">
        <f>"5056058070613"</f>
        <v>5056058070613</v>
      </c>
      <c r="B148" t="s">
        <v>448</v>
      </c>
      <c r="C148" t="s">
        <v>449</v>
      </c>
    </row>
    <row r="149" spans="1:3" x14ac:dyDescent="0.25">
      <c r="A149" t="str">
        <f>"5056058070620"</f>
        <v>5056058070620</v>
      </c>
      <c r="B149" t="s">
        <v>450</v>
      </c>
      <c r="C149" t="s">
        <v>451</v>
      </c>
    </row>
    <row r="150" spans="1:3" x14ac:dyDescent="0.25">
      <c r="A150" t="str">
        <f>"5056058070637"</f>
        <v>5056058070637</v>
      </c>
      <c r="B150" t="s">
        <v>452</v>
      </c>
      <c r="C150" t="s">
        <v>453</v>
      </c>
    </row>
    <row r="151" spans="1:3" x14ac:dyDescent="0.25">
      <c r="A151" t="str">
        <f>"5056058070644"</f>
        <v>5056058070644</v>
      </c>
      <c r="B151" t="s">
        <v>454</v>
      </c>
      <c r="C151" t="s">
        <v>455</v>
      </c>
    </row>
    <row r="152" spans="1:3" x14ac:dyDescent="0.25">
      <c r="A152" t="str">
        <f>"5056058070651"</f>
        <v>5056058070651</v>
      </c>
      <c r="B152" t="s">
        <v>456</v>
      </c>
      <c r="C152" t="s">
        <v>457</v>
      </c>
    </row>
    <row r="153" spans="1:3" x14ac:dyDescent="0.25">
      <c r="A153" t="str">
        <f>"5056058066845"</f>
        <v>5056058066845</v>
      </c>
      <c r="B153" t="s">
        <v>50</v>
      </c>
      <c r="C153" t="s">
        <v>51</v>
      </c>
    </row>
    <row r="154" spans="1:3" x14ac:dyDescent="0.25">
      <c r="A154" t="str">
        <f>"5056058070668"</f>
        <v>5056058070668</v>
      </c>
      <c r="B154" t="s">
        <v>458</v>
      </c>
      <c r="C154" t="s">
        <v>459</v>
      </c>
    </row>
    <row r="155" spans="1:3" x14ac:dyDescent="0.25">
      <c r="A155" t="str">
        <f>"5056058070675"</f>
        <v>5056058070675</v>
      </c>
      <c r="B155" t="s">
        <v>460</v>
      </c>
      <c r="C155" t="s">
        <v>461</v>
      </c>
    </row>
    <row r="156" spans="1:3" x14ac:dyDescent="0.25">
      <c r="A156" t="str">
        <f>"5056058070682"</f>
        <v>5056058070682</v>
      </c>
      <c r="B156" t="s">
        <v>462</v>
      </c>
      <c r="C156" t="s">
        <v>463</v>
      </c>
    </row>
    <row r="157" spans="1:3" x14ac:dyDescent="0.25">
      <c r="A157" t="str">
        <f>"5056058070699"</f>
        <v>5056058070699</v>
      </c>
      <c r="B157" t="s">
        <v>464</v>
      </c>
      <c r="C157" t="s">
        <v>465</v>
      </c>
    </row>
    <row r="158" spans="1:3" x14ac:dyDescent="0.25">
      <c r="A158" t="str">
        <f>"5056058070705"</f>
        <v>5056058070705</v>
      </c>
      <c r="B158" t="s">
        <v>466</v>
      </c>
      <c r="C158" t="s">
        <v>467</v>
      </c>
    </row>
    <row r="159" spans="1:3" x14ac:dyDescent="0.25">
      <c r="A159" t="str">
        <f>"5056058070712"</f>
        <v>5056058070712</v>
      </c>
      <c r="B159" t="s">
        <v>468</v>
      </c>
      <c r="C159" t="s">
        <v>469</v>
      </c>
    </row>
    <row r="160" spans="1:3" x14ac:dyDescent="0.25">
      <c r="A160" t="str">
        <f>"5056058066852"</f>
        <v>5056058066852</v>
      </c>
      <c r="B160" t="s">
        <v>52</v>
      </c>
      <c r="C160" t="s">
        <v>53</v>
      </c>
    </row>
    <row r="161" spans="1:3" x14ac:dyDescent="0.25">
      <c r="A161" t="str">
        <f>"5056058070729"</f>
        <v>5056058070729</v>
      </c>
      <c r="B161" t="s">
        <v>470</v>
      </c>
      <c r="C161" t="s">
        <v>471</v>
      </c>
    </row>
    <row r="162" spans="1:3" x14ac:dyDescent="0.25">
      <c r="A162" t="str">
        <f>"5056058066548"</f>
        <v>5056058066548</v>
      </c>
      <c r="B162" t="s">
        <v>18</v>
      </c>
      <c r="C162" t="s">
        <v>19</v>
      </c>
    </row>
    <row r="163" spans="1:3" x14ac:dyDescent="0.25">
      <c r="A163" t="str">
        <f>"5056058067996"</f>
        <v>5056058067996</v>
      </c>
      <c r="B163" t="s">
        <v>220</v>
      </c>
      <c r="C163" t="s">
        <v>221</v>
      </c>
    </row>
    <row r="164" spans="1:3" x14ac:dyDescent="0.25">
      <c r="A164" t="str">
        <f>"5056058068009"</f>
        <v>5056058068009</v>
      </c>
      <c r="B164" t="s">
        <v>222</v>
      </c>
      <c r="C164" t="s">
        <v>223</v>
      </c>
    </row>
    <row r="165" spans="1:3" x14ac:dyDescent="0.25">
      <c r="A165" t="str">
        <f>"5056058068016"</f>
        <v>5056058068016</v>
      </c>
      <c r="B165" t="s">
        <v>224</v>
      </c>
      <c r="C165" t="s">
        <v>225</v>
      </c>
    </row>
    <row r="166" spans="1:3" x14ac:dyDescent="0.25">
      <c r="A166" t="str">
        <f>"5056058068023"</f>
        <v>5056058068023</v>
      </c>
      <c r="B166" t="s">
        <v>226</v>
      </c>
      <c r="C166" t="s">
        <v>227</v>
      </c>
    </row>
    <row r="167" spans="1:3" x14ac:dyDescent="0.25">
      <c r="A167" t="str">
        <f>"5056058068030"</f>
        <v>5056058068030</v>
      </c>
      <c r="B167" t="s">
        <v>228</v>
      </c>
      <c r="C167" t="s">
        <v>229</v>
      </c>
    </row>
    <row r="168" spans="1:3" x14ac:dyDescent="0.25">
      <c r="A168" t="str">
        <f>"5056058068047"</f>
        <v>5056058068047</v>
      </c>
      <c r="B168" t="s">
        <v>230</v>
      </c>
      <c r="C168" t="s">
        <v>231</v>
      </c>
    </row>
    <row r="169" spans="1:3" x14ac:dyDescent="0.25">
      <c r="A169" t="str">
        <f>"5056058066555"</f>
        <v>5056058066555</v>
      </c>
      <c r="B169" t="s">
        <v>20</v>
      </c>
      <c r="C169" t="s">
        <v>21</v>
      </c>
    </row>
    <row r="170" spans="1:3" x14ac:dyDescent="0.25">
      <c r="A170" t="str">
        <f>"5056058068054"</f>
        <v>5056058068054</v>
      </c>
      <c r="B170" t="s">
        <v>232</v>
      </c>
      <c r="C170" t="s">
        <v>233</v>
      </c>
    </row>
    <row r="171" spans="1:3" x14ac:dyDescent="0.25">
      <c r="A171" t="str">
        <f>"5056058067743"</f>
        <v>5056058067743</v>
      </c>
      <c r="B171" t="s">
        <v>188</v>
      </c>
      <c r="C171" t="s">
        <v>189</v>
      </c>
    </row>
    <row r="172" spans="1:3" x14ac:dyDescent="0.25">
      <c r="A172" t="str">
        <f>"5056058067750"</f>
        <v>5056058067750</v>
      </c>
      <c r="B172" t="s">
        <v>190</v>
      </c>
      <c r="C172" t="s">
        <v>191</v>
      </c>
    </row>
    <row r="173" spans="1:3" x14ac:dyDescent="0.25">
      <c r="A173" t="str">
        <f>"5056058067767"</f>
        <v>5056058067767</v>
      </c>
      <c r="B173" t="s">
        <v>192</v>
      </c>
      <c r="C173" t="s">
        <v>193</v>
      </c>
    </row>
    <row r="174" spans="1:3" x14ac:dyDescent="0.25">
      <c r="A174" t="str">
        <f>"5056058066524"</f>
        <v>5056058066524</v>
      </c>
      <c r="B174" t="s">
        <v>14</v>
      </c>
      <c r="C174" t="s">
        <v>15</v>
      </c>
    </row>
    <row r="175" spans="1:3" x14ac:dyDescent="0.25">
      <c r="A175" t="str">
        <f>"5056058067774"</f>
        <v>5056058067774</v>
      </c>
      <c r="B175" t="s">
        <v>194</v>
      </c>
      <c r="C175" t="s">
        <v>195</v>
      </c>
    </row>
    <row r="176" spans="1:3" x14ac:dyDescent="0.25">
      <c r="A176" t="str">
        <f>"5056058067781"</f>
        <v>5056058067781</v>
      </c>
      <c r="B176" t="s">
        <v>196</v>
      </c>
      <c r="C176" t="s">
        <v>197</v>
      </c>
    </row>
    <row r="177" spans="1:3" x14ac:dyDescent="0.25">
      <c r="A177" t="str">
        <f>"5056058067798"</f>
        <v>5056058067798</v>
      </c>
      <c r="B177" t="s">
        <v>198</v>
      </c>
      <c r="C177" t="s">
        <v>199</v>
      </c>
    </row>
    <row r="178" spans="1:3" x14ac:dyDescent="0.25">
      <c r="A178" t="str">
        <f>"5056058067804"</f>
        <v>5056058067804</v>
      </c>
      <c r="B178" t="s">
        <v>200</v>
      </c>
      <c r="C178" t="s">
        <v>201</v>
      </c>
    </row>
    <row r="179" spans="1:3" x14ac:dyDescent="0.25">
      <c r="A179" t="str">
        <f>"5056058067811"</f>
        <v>5056058067811</v>
      </c>
      <c r="B179" t="s">
        <v>202</v>
      </c>
      <c r="C179" t="s">
        <v>203</v>
      </c>
    </row>
    <row r="180" spans="1:3" x14ac:dyDescent="0.25">
      <c r="A180" t="str">
        <f>"5056058067828"</f>
        <v>5056058067828</v>
      </c>
      <c r="B180" t="s">
        <v>204</v>
      </c>
      <c r="C180" t="s">
        <v>205</v>
      </c>
    </row>
    <row r="181" spans="1:3" x14ac:dyDescent="0.25">
      <c r="A181" t="str">
        <f>"5056058066531"</f>
        <v>5056058066531</v>
      </c>
      <c r="B181" t="s">
        <v>16</v>
      </c>
      <c r="C181" t="s">
        <v>17</v>
      </c>
    </row>
    <row r="182" spans="1:3" x14ac:dyDescent="0.25">
      <c r="A182" t="str">
        <f>"5056058067835"</f>
        <v>5056058067835</v>
      </c>
      <c r="B182" t="s">
        <v>206</v>
      </c>
      <c r="C182" t="s">
        <v>207</v>
      </c>
    </row>
    <row r="183" spans="1:3" x14ac:dyDescent="0.25">
      <c r="A183" t="str">
        <f>"5056058067842"</f>
        <v>5056058067842</v>
      </c>
      <c r="B183" t="s">
        <v>208</v>
      </c>
      <c r="C183" t="s">
        <v>209</v>
      </c>
    </row>
    <row r="184" spans="1:3" x14ac:dyDescent="0.25">
      <c r="A184" t="str">
        <f>"5056058067859"</f>
        <v>5056058067859</v>
      </c>
      <c r="B184" t="s">
        <v>210</v>
      </c>
      <c r="C184" t="s">
        <v>211</v>
      </c>
    </row>
    <row r="185" spans="1:3" x14ac:dyDescent="0.25">
      <c r="A185" t="str">
        <f>"5056058067866"</f>
        <v>5056058067866</v>
      </c>
      <c r="B185" t="s">
        <v>212</v>
      </c>
      <c r="C185" t="s">
        <v>213</v>
      </c>
    </row>
    <row r="186" spans="1:3" x14ac:dyDescent="0.25">
      <c r="A186" t="str">
        <f>"5056058067873"</f>
        <v>5056058067873</v>
      </c>
      <c r="B186" t="s">
        <v>214</v>
      </c>
      <c r="C186" t="s">
        <v>215</v>
      </c>
    </row>
    <row r="187" spans="1:3" x14ac:dyDescent="0.25">
      <c r="A187" t="str">
        <f>"5056058067880"</f>
        <v>5056058067880</v>
      </c>
      <c r="B187" t="s">
        <v>216</v>
      </c>
      <c r="C187" t="s">
        <v>217</v>
      </c>
    </row>
    <row r="188" spans="1:3" x14ac:dyDescent="0.25">
      <c r="A188" t="str">
        <f>"5056058067897"</f>
        <v>5056058067897</v>
      </c>
      <c r="B188" t="s">
        <v>218</v>
      </c>
      <c r="C188" t="s">
        <v>219</v>
      </c>
    </row>
    <row r="189" spans="1:3" x14ac:dyDescent="0.25">
      <c r="A189" t="str">
        <f>"5056058068061"</f>
        <v>5056058068061</v>
      </c>
      <c r="B189" t="s">
        <v>234</v>
      </c>
      <c r="C189" t="s">
        <v>235</v>
      </c>
    </row>
    <row r="190" spans="1:3" x14ac:dyDescent="0.25">
      <c r="A190" t="str">
        <f>"5056058068078"</f>
        <v>5056058068078</v>
      </c>
      <c r="B190" t="s">
        <v>236</v>
      </c>
      <c r="C190" t="s">
        <v>237</v>
      </c>
    </row>
    <row r="191" spans="1:3" x14ac:dyDescent="0.25">
      <c r="A191" t="str">
        <f>"5056058068085"</f>
        <v>5056058068085</v>
      </c>
      <c r="B191" t="s">
        <v>238</v>
      </c>
      <c r="C191" t="s">
        <v>239</v>
      </c>
    </row>
    <row r="192" spans="1:3" x14ac:dyDescent="0.25">
      <c r="A192" t="str">
        <f>"5056058068092"</f>
        <v>5056058068092</v>
      </c>
      <c r="B192" t="s">
        <v>240</v>
      </c>
      <c r="C192" t="s">
        <v>241</v>
      </c>
    </row>
    <row r="193" spans="1:3" x14ac:dyDescent="0.25">
      <c r="A193" t="str">
        <f>"5056058068108"</f>
        <v>5056058068108</v>
      </c>
      <c r="B193" t="s">
        <v>242</v>
      </c>
      <c r="C193" t="s">
        <v>243</v>
      </c>
    </row>
    <row r="194" spans="1:3" x14ac:dyDescent="0.25">
      <c r="A194" t="str">
        <f>"5056058066562"</f>
        <v>5056058066562</v>
      </c>
      <c r="B194" t="s">
        <v>22</v>
      </c>
      <c r="C194" t="s">
        <v>23</v>
      </c>
    </row>
    <row r="195" spans="1:3" x14ac:dyDescent="0.25">
      <c r="A195" t="str">
        <f>"5056058068115"</f>
        <v>5056058068115</v>
      </c>
      <c r="B195" t="s">
        <v>244</v>
      </c>
      <c r="C195" t="s">
        <v>245</v>
      </c>
    </row>
    <row r="196" spans="1:3" x14ac:dyDescent="0.25">
      <c r="A196" t="str">
        <f>"5056058068122"</f>
        <v>5056058068122</v>
      </c>
      <c r="B196" t="s">
        <v>246</v>
      </c>
      <c r="C196" t="s">
        <v>247</v>
      </c>
    </row>
    <row r="197" spans="1:3" x14ac:dyDescent="0.25">
      <c r="A197" t="str">
        <f>"5056058068139"</f>
        <v>5056058068139</v>
      </c>
      <c r="B197" t="s">
        <v>248</v>
      </c>
      <c r="C197" t="s">
        <v>249</v>
      </c>
    </row>
    <row r="198" spans="1:3" x14ac:dyDescent="0.25">
      <c r="A198" t="str">
        <f>"5056058068238"</f>
        <v>5056058068238</v>
      </c>
      <c r="B198" t="s">
        <v>250</v>
      </c>
      <c r="C198" t="s">
        <v>251</v>
      </c>
    </row>
    <row r="199" spans="1:3" x14ac:dyDescent="0.25">
      <c r="A199" t="str">
        <f>"5056058068245"</f>
        <v>5056058068245</v>
      </c>
      <c r="B199" t="s">
        <v>252</v>
      </c>
      <c r="C199" t="s">
        <v>253</v>
      </c>
    </row>
    <row r="200" spans="1:3" x14ac:dyDescent="0.25">
      <c r="A200" t="str">
        <f>"5056058068252"</f>
        <v>5056058068252</v>
      </c>
      <c r="B200" t="s">
        <v>254</v>
      </c>
      <c r="C200" t="s">
        <v>255</v>
      </c>
    </row>
    <row r="201" spans="1:3" x14ac:dyDescent="0.25">
      <c r="A201" t="str">
        <f>"5056058068269"</f>
        <v>5056058068269</v>
      </c>
      <c r="B201" t="s">
        <v>256</v>
      </c>
      <c r="C201" t="s">
        <v>257</v>
      </c>
    </row>
    <row r="202" spans="1:3" x14ac:dyDescent="0.25">
      <c r="A202" t="str">
        <f>"5056058066579"</f>
        <v>5056058066579</v>
      </c>
      <c r="B202" t="s">
        <v>24</v>
      </c>
      <c r="C202" t="s">
        <v>25</v>
      </c>
    </row>
    <row r="203" spans="1:3" x14ac:dyDescent="0.25">
      <c r="A203" t="str">
        <f>"5056058068276"</f>
        <v>5056058068276</v>
      </c>
      <c r="B203" t="s">
        <v>258</v>
      </c>
      <c r="C203" t="s">
        <v>259</v>
      </c>
    </row>
    <row r="204" spans="1:3" x14ac:dyDescent="0.25">
      <c r="A204" t="str">
        <f>"5056058068283"</f>
        <v>5056058068283</v>
      </c>
      <c r="B204" t="s">
        <v>260</v>
      </c>
      <c r="C204" t="s">
        <v>261</v>
      </c>
    </row>
    <row r="205" spans="1:3" x14ac:dyDescent="0.25">
      <c r="A205" t="str">
        <f>"5056058068290"</f>
        <v>5056058068290</v>
      </c>
      <c r="B205" t="s">
        <v>262</v>
      </c>
      <c r="C205" t="s">
        <v>263</v>
      </c>
    </row>
    <row r="206" spans="1:3" x14ac:dyDescent="0.25">
      <c r="A206" t="str">
        <f>"5056058068306"</f>
        <v>5056058068306</v>
      </c>
      <c r="B206" t="s">
        <v>264</v>
      </c>
      <c r="C206" t="s">
        <v>265</v>
      </c>
    </row>
    <row r="207" spans="1:3" x14ac:dyDescent="0.25">
      <c r="A207" t="str">
        <f>"5056058068313"</f>
        <v>5056058068313</v>
      </c>
      <c r="B207" t="s">
        <v>266</v>
      </c>
      <c r="C207" t="s">
        <v>267</v>
      </c>
    </row>
    <row r="208" spans="1:3" x14ac:dyDescent="0.25">
      <c r="A208" t="str">
        <f>"5056058068320"</f>
        <v>5056058068320</v>
      </c>
      <c r="B208" t="s">
        <v>268</v>
      </c>
      <c r="C208" t="s">
        <v>269</v>
      </c>
    </row>
    <row r="209" spans="1:3" x14ac:dyDescent="0.25">
      <c r="A209" t="str">
        <f>"5056058066586"</f>
        <v>5056058066586</v>
      </c>
      <c r="B209" t="s">
        <v>26</v>
      </c>
      <c r="C209" t="s">
        <v>27</v>
      </c>
    </row>
    <row r="210" spans="1:3" x14ac:dyDescent="0.25">
      <c r="A210" t="str">
        <f>"5056058068337"</f>
        <v>5056058068337</v>
      </c>
      <c r="B210" t="s">
        <v>270</v>
      </c>
      <c r="C210" t="s">
        <v>271</v>
      </c>
    </row>
    <row r="211" spans="1:3" x14ac:dyDescent="0.25">
      <c r="A211" t="str">
        <f>"5056058068344"</f>
        <v>5056058068344</v>
      </c>
      <c r="B211" t="s">
        <v>272</v>
      </c>
      <c r="C211" t="s">
        <v>273</v>
      </c>
    </row>
    <row r="212" spans="1:3" x14ac:dyDescent="0.25">
      <c r="A212" t="str">
        <f>"5056058068351"</f>
        <v>5056058068351</v>
      </c>
      <c r="B212" t="s">
        <v>274</v>
      </c>
      <c r="C212" t="s">
        <v>275</v>
      </c>
    </row>
    <row r="213" spans="1:3" x14ac:dyDescent="0.25">
      <c r="A213" t="str">
        <f>"5056058068368"</f>
        <v>5056058068368</v>
      </c>
      <c r="B213" t="s">
        <v>276</v>
      </c>
      <c r="C213" t="s">
        <v>277</v>
      </c>
    </row>
    <row r="214" spans="1:3" x14ac:dyDescent="0.25">
      <c r="A214" t="str">
        <f>"5056058068375"</f>
        <v>5056058068375</v>
      </c>
      <c r="B214" t="s">
        <v>278</v>
      </c>
      <c r="C214" t="s">
        <v>279</v>
      </c>
    </row>
    <row r="215" spans="1:3" x14ac:dyDescent="0.25">
      <c r="A215" t="str">
        <f>"5056058068382"</f>
        <v>5056058068382</v>
      </c>
      <c r="B215" t="s">
        <v>280</v>
      </c>
      <c r="C215" t="s">
        <v>281</v>
      </c>
    </row>
    <row r="216" spans="1:3" x14ac:dyDescent="0.25">
      <c r="A216" t="str">
        <f>"5056058069440"</f>
        <v>5056058069440</v>
      </c>
      <c r="B216" t="s">
        <v>344</v>
      </c>
      <c r="C216" t="s">
        <v>345</v>
      </c>
    </row>
    <row r="217" spans="1:3" x14ac:dyDescent="0.25">
      <c r="A217" t="str">
        <f>"5056058069457"</f>
        <v>5056058069457</v>
      </c>
      <c r="B217" t="s">
        <v>346</v>
      </c>
      <c r="C217" t="s">
        <v>347</v>
      </c>
    </row>
    <row r="218" spans="1:3" x14ac:dyDescent="0.25">
      <c r="A218" t="str">
        <f>"5056058069464"</f>
        <v>5056058069464</v>
      </c>
      <c r="B218" t="s">
        <v>348</v>
      </c>
      <c r="C218" t="s">
        <v>349</v>
      </c>
    </row>
    <row r="219" spans="1:3" x14ac:dyDescent="0.25">
      <c r="A219" t="str">
        <f>"5056058069471"</f>
        <v>5056058069471</v>
      </c>
      <c r="B219" t="s">
        <v>350</v>
      </c>
      <c r="C219" t="s">
        <v>351</v>
      </c>
    </row>
    <row r="220" spans="1:3" x14ac:dyDescent="0.25">
      <c r="A220" t="str">
        <f>"5056058069488"</f>
        <v>5056058069488</v>
      </c>
      <c r="B220" t="s">
        <v>352</v>
      </c>
      <c r="C220" t="s">
        <v>353</v>
      </c>
    </row>
    <row r="221" spans="1:3" x14ac:dyDescent="0.25">
      <c r="A221" t="str">
        <f>"5056058066715"</f>
        <v>5056058066715</v>
      </c>
      <c r="B221" t="s">
        <v>38</v>
      </c>
      <c r="C221" t="s">
        <v>39</v>
      </c>
    </row>
    <row r="222" spans="1:3" x14ac:dyDescent="0.25">
      <c r="A222" t="str">
        <f>"5056058069495"</f>
        <v>5056058069495</v>
      </c>
      <c r="B222" t="s">
        <v>354</v>
      </c>
      <c r="C222" t="s">
        <v>355</v>
      </c>
    </row>
    <row r="223" spans="1:3" x14ac:dyDescent="0.25">
      <c r="A223" t="str">
        <f>"5056058069501"</f>
        <v>5056058069501</v>
      </c>
      <c r="B223" t="s">
        <v>356</v>
      </c>
      <c r="C223" t="s">
        <v>357</v>
      </c>
    </row>
    <row r="224" spans="1:3" x14ac:dyDescent="0.25">
      <c r="A224" t="str">
        <f>"5056058069518"</f>
        <v>5056058069518</v>
      </c>
      <c r="B224" t="s">
        <v>358</v>
      </c>
      <c r="C224" t="s">
        <v>359</v>
      </c>
    </row>
    <row r="225" spans="1:3" x14ac:dyDescent="0.25">
      <c r="A225" t="str">
        <f>"5056058066692"</f>
        <v>5056058066692</v>
      </c>
      <c r="B225" t="s">
        <v>34</v>
      </c>
      <c r="C225" t="s">
        <v>35</v>
      </c>
    </row>
    <row r="226" spans="1:3" x14ac:dyDescent="0.25">
      <c r="A226" t="str">
        <f>"5056058069280"</f>
        <v>5056058069280</v>
      </c>
      <c r="B226" t="s">
        <v>312</v>
      </c>
      <c r="C226" t="s">
        <v>313</v>
      </c>
    </row>
    <row r="227" spans="1:3" x14ac:dyDescent="0.25">
      <c r="A227" t="str">
        <f>"5056058069297"</f>
        <v>5056058069297</v>
      </c>
      <c r="B227" t="s">
        <v>314</v>
      </c>
      <c r="C227" t="s">
        <v>315</v>
      </c>
    </row>
    <row r="228" spans="1:3" x14ac:dyDescent="0.25">
      <c r="A228" t="str">
        <f>"5056058069303"</f>
        <v>5056058069303</v>
      </c>
      <c r="B228" t="s">
        <v>316</v>
      </c>
      <c r="C228" t="s">
        <v>317</v>
      </c>
    </row>
    <row r="229" spans="1:3" x14ac:dyDescent="0.25">
      <c r="A229" t="str">
        <f>"5056058069310"</f>
        <v>5056058069310</v>
      </c>
      <c r="B229" t="s">
        <v>318</v>
      </c>
      <c r="C229" t="s">
        <v>319</v>
      </c>
    </row>
    <row r="230" spans="1:3" x14ac:dyDescent="0.25">
      <c r="A230" t="str">
        <f>"5056058069327"</f>
        <v>5056058069327</v>
      </c>
      <c r="B230" t="s">
        <v>320</v>
      </c>
      <c r="C230" t="s">
        <v>321</v>
      </c>
    </row>
    <row r="231" spans="1:3" x14ac:dyDescent="0.25">
      <c r="A231" t="str">
        <f>"5056058069334"</f>
        <v>5056058069334</v>
      </c>
      <c r="B231" t="s">
        <v>322</v>
      </c>
      <c r="C231" t="s">
        <v>323</v>
      </c>
    </row>
    <row r="232" spans="1:3" x14ac:dyDescent="0.25">
      <c r="A232" t="str">
        <f>"5056058069341"</f>
        <v>5056058069341</v>
      </c>
      <c r="B232" t="s">
        <v>324</v>
      </c>
      <c r="C232" t="s">
        <v>325</v>
      </c>
    </row>
    <row r="233" spans="1:3" x14ac:dyDescent="0.25">
      <c r="A233" t="str">
        <f>"5056058069358"</f>
        <v>5056058069358</v>
      </c>
      <c r="B233" t="s">
        <v>326</v>
      </c>
      <c r="C233" t="s">
        <v>327</v>
      </c>
    </row>
    <row r="234" spans="1:3" x14ac:dyDescent="0.25">
      <c r="A234" t="str">
        <f>"5056058069365"</f>
        <v>5056058069365</v>
      </c>
      <c r="B234" t="s">
        <v>328</v>
      </c>
      <c r="C234" t="s">
        <v>329</v>
      </c>
    </row>
    <row r="235" spans="1:3" x14ac:dyDescent="0.25">
      <c r="A235" t="str">
        <f>"5056058069372"</f>
        <v>5056058069372</v>
      </c>
      <c r="B235" t="s">
        <v>330</v>
      </c>
      <c r="C235" t="s">
        <v>331</v>
      </c>
    </row>
    <row r="236" spans="1:3" x14ac:dyDescent="0.25">
      <c r="A236" t="str">
        <f>"5056058069389"</f>
        <v>5056058069389</v>
      </c>
      <c r="B236" t="s">
        <v>332</v>
      </c>
      <c r="C236" t="s">
        <v>333</v>
      </c>
    </row>
    <row r="237" spans="1:3" x14ac:dyDescent="0.25">
      <c r="A237" t="str">
        <f>"5056058069396"</f>
        <v>5056058069396</v>
      </c>
      <c r="B237" t="s">
        <v>334</v>
      </c>
      <c r="C237" t="s">
        <v>335</v>
      </c>
    </row>
    <row r="238" spans="1:3" x14ac:dyDescent="0.25">
      <c r="A238" t="str">
        <f>"5056058069402"</f>
        <v>5056058069402</v>
      </c>
      <c r="B238" t="s">
        <v>336</v>
      </c>
      <c r="C238" t="s">
        <v>337</v>
      </c>
    </row>
    <row r="239" spans="1:3" x14ac:dyDescent="0.25">
      <c r="A239" t="str">
        <f>"5056058069419"</f>
        <v>5056058069419</v>
      </c>
      <c r="B239" t="s">
        <v>338</v>
      </c>
      <c r="C239" t="s">
        <v>339</v>
      </c>
    </row>
    <row r="240" spans="1:3" x14ac:dyDescent="0.25">
      <c r="A240" t="str">
        <f>"5056058069426"</f>
        <v>5056058069426</v>
      </c>
      <c r="B240" t="s">
        <v>340</v>
      </c>
      <c r="C240" t="s">
        <v>341</v>
      </c>
    </row>
    <row r="241" spans="1:3" x14ac:dyDescent="0.25">
      <c r="A241" t="str">
        <f>"5056058066708"</f>
        <v>5056058066708</v>
      </c>
      <c r="B241" t="s">
        <v>36</v>
      </c>
      <c r="C241" t="s">
        <v>37</v>
      </c>
    </row>
    <row r="242" spans="1:3" x14ac:dyDescent="0.25">
      <c r="A242" t="str">
        <f>"5056058069433"</f>
        <v>5056058069433</v>
      </c>
      <c r="B242" t="s">
        <v>342</v>
      </c>
      <c r="C242" t="s">
        <v>343</v>
      </c>
    </row>
    <row r="243" spans="1:3" x14ac:dyDescent="0.25">
      <c r="A243" t="str">
        <f>"5056058071887"</f>
        <v>5056058071887</v>
      </c>
      <c r="B243" t="s">
        <v>646</v>
      </c>
      <c r="C243" t="s">
        <v>647</v>
      </c>
    </row>
    <row r="244" spans="1:3" x14ac:dyDescent="0.25">
      <c r="A244" t="str">
        <f>"5056058066982"</f>
        <v>5056058066982</v>
      </c>
      <c r="B244" t="s">
        <v>74</v>
      </c>
      <c r="C244" t="s">
        <v>75</v>
      </c>
    </row>
    <row r="245" spans="1:3" x14ac:dyDescent="0.25">
      <c r="A245" t="str">
        <f>"5056058071894"</f>
        <v>5056058071894</v>
      </c>
      <c r="B245" t="s">
        <v>648</v>
      </c>
      <c r="C245" t="s">
        <v>649</v>
      </c>
    </row>
    <row r="246" spans="1:3" x14ac:dyDescent="0.25">
      <c r="A246" t="str">
        <f>"5056058071900"</f>
        <v>5056058071900</v>
      </c>
      <c r="B246" t="s">
        <v>650</v>
      </c>
      <c r="C246" t="s">
        <v>651</v>
      </c>
    </row>
    <row r="247" spans="1:3" x14ac:dyDescent="0.25">
      <c r="A247" t="str">
        <f>"5056058071917"</f>
        <v>5056058071917</v>
      </c>
      <c r="B247" t="s">
        <v>652</v>
      </c>
      <c r="C247" t="s">
        <v>653</v>
      </c>
    </row>
    <row r="248" spans="1:3" x14ac:dyDescent="0.25">
      <c r="A248" t="str">
        <f>"5056058071924"</f>
        <v>5056058071924</v>
      </c>
      <c r="B248" t="s">
        <v>654</v>
      </c>
      <c r="C248" t="s">
        <v>655</v>
      </c>
    </row>
    <row r="249" spans="1:3" x14ac:dyDescent="0.25">
      <c r="A249" t="str">
        <f>"5056058071931"</f>
        <v>5056058071931</v>
      </c>
      <c r="B249" t="s">
        <v>656</v>
      </c>
      <c r="C249" t="s">
        <v>657</v>
      </c>
    </row>
    <row r="250" spans="1:3" x14ac:dyDescent="0.25">
      <c r="A250" t="str">
        <f>"5056058069600"</f>
        <v>5056058069600</v>
      </c>
      <c r="B250" t="s">
        <v>360</v>
      </c>
      <c r="C250" t="s">
        <v>361</v>
      </c>
    </row>
    <row r="251" spans="1:3" x14ac:dyDescent="0.25">
      <c r="A251" t="str">
        <f>"5056058069617"</f>
        <v>5056058069617</v>
      </c>
      <c r="B251" t="s">
        <v>362</v>
      </c>
      <c r="C251" t="s">
        <v>363</v>
      </c>
    </row>
    <row r="252" spans="1:3" x14ac:dyDescent="0.25">
      <c r="A252" t="str">
        <f>"5056058069624"</f>
        <v>5056058069624</v>
      </c>
      <c r="B252" t="s">
        <v>364</v>
      </c>
      <c r="C252" t="s">
        <v>365</v>
      </c>
    </row>
    <row r="253" spans="1:3" x14ac:dyDescent="0.25">
      <c r="A253" t="str">
        <f>"5056058069631"</f>
        <v>5056058069631</v>
      </c>
      <c r="B253" t="s">
        <v>366</v>
      </c>
      <c r="C253" t="s">
        <v>367</v>
      </c>
    </row>
    <row r="254" spans="1:3" x14ac:dyDescent="0.25">
      <c r="A254" t="str">
        <f>"5056058069648"</f>
        <v>5056058069648</v>
      </c>
      <c r="B254" t="s">
        <v>368</v>
      </c>
      <c r="C254" t="s">
        <v>369</v>
      </c>
    </row>
    <row r="255" spans="1:3" x14ac:dyDescent="0.25">
      <c r="A255" t="str">
        <f>"5056058069655"</f>
        <v>5056058069655</v>
      </c>
      <c r="B255" t="s">
        <v>370</v>
      </c>
      <c r="C255" t="s">
        <v>371</v>
      </c>
    </row>
    <row r="256" spans="1:3" x14ac:dyDescent="0.25">
      <c r="A256" t="str">
        <f>"5056058069662"</f>
        <v>5056058069662</v>
      </c>
      <c r="B256" t="s">
        <v>372</v>
      </c>
      <c r="C256" t="s">
        <v>373</v>
      </c>
    </row>
    <row r="257" spans="1:3" x14ac:dyDescent="0.25">
      <c r="A257" t="str">
        <f>"5056058069679"</f>
        <v>5056058069679</v>
      </c>
      <c r="B257" t="s">
        <v>374</v>
      </c>
      <c r="C257" t="s">
        <v>375</v>
      </c>
    </row>
    <row r="258" spans="1:3" x14ac:dyDescent="0.25">
      <c r="A258" t="str">
        <f>"5056058069686"</f>
        <v>5056058069686</v>
      </c>
      <c r="B258" t="s">
        <v>376</v>
      </c>
      <c r="C258" t="s">
        <v>377</v>
      </c>
    </row>
    <row r="259" spans="1:3" x14ac:dyDescent="0.25">
      <c r="A259" t="str">
        <f>"5056058071382"</f>
        <v>5056058071382</v>
      </c>
      <c r="B259" t="s">
        <v>586</v>
      </c>
      <c r="C259" t="s">
        <v>587</v>
      </c>
    </row>
    <row r="260" spans="1:3" x14ac:dyDescent="0.25">
      <c r="A260" t="str">
        <f>"5056058071399"</f>
        <v>5056058071399</v>
      </c>
      <c r="B260" t="s">
        <v>588</v>
      </c>
      <c r="C260" t="s">
        <v>589</v>
      </c>
    </row>
    <row r="261" spans="1:3" x14ac:dyDescent="0.25">
      <c r="A261" t="str">
        <f>"5056058071405"</f>
        <v>5056058071405</v>
      </c>
      <c r="B261" t="s">
        <v>590</v>
      </c>
      <c r="C261" t="s">
        <v>591</v>
      </c>
    </row>
    <row r="262" spans="1:3" x14ac:dyDescent="0.25">
      <c r="A262" t="str">
        <f>"5056058071412"</f>
        <v>5056058071412</v>
      </c>
      <c r="B262" t="s">
        <v>592</v>
      </c>
      <c r="C262" t="s">
        <v>593</v>
      </c>
    </row>
    <row r="263" spans="1:3" x14ac:dyDescent="0.25">
      <c r="A263" t="str">
        <f>"5056058071429"</f>
        <v>5056058071429</v>
      </c>
      <c r="B263" t="s">
        <v>594</v>
      </c>
      <c r="C263" t="s">
        <v>595</v>
      </c>
    </row>
    <row r="264" spans="1:3" x14ac:dyDescent="0.25">
      <c r="A264" t="str">
        <f>"5056058071436"</f>
        <v>5056058071436</v>
      </c>
      <c r="B264" t="s">
        <v>596</v>
      </c>
      <c r="C264" t="s">
        <v>597</v>
      </c>
    </row>
    <row r="265" spans="1:3" x14ac:dyDescent="0.25">
      <c r="A265" t="str">
        <f>"5056058071443"</f>
        <v>5056058071443</v>
      </c>
      <c r="B265" t="s">
        <v>598</v>
      </c>
      <c r="C265" t="s">
        <v>599</v>
      </c>
    </row>
    <row r="266" spans="1:3" x14ac:dyDescent="0.25">
      <c r="A266" t="str">
        <f>"5056058071450"</f>
        <v>5056058071450</v>
      </c>
      <c r="B266" t="s">
        <v>600</v>
      </c>
      <c r="C266" t="s">
        <v>601</v>
      </c>
    </row>
    <row r="267" spans="1:3" x14ac:dyDescent="0.25">
      <c r="A267" t="str">
        <f>"5056058071467"</f>
        <v>5056058071467</v>
      </c>
      <c r="B267" t="s">
        <v>602</v>
      </c>
      <c r="C267" t="s">
        <v>603</v>
      </c>
    </row>
    <row r="268" spans="1:3" x14ac:dyDescent="0.25">
      <c r="A268" t="str">
        <f>"5056058071474"</f>
        <v>5056058071474</v>
      </c>
      <c r="B268" t="s">
        <v>604</v>
      </c>
      <c r="C268" t="s">
        <v>605</v>
      </c>
    </row>
    <row r="269" spans="1:3" x14ac:dyDescent="0.25">
      <c r="A269" t="str">
        <f>"5056058071481"</f>
        <v>5056058071481</v>
      </c>
      <c r="B269" t="s">
        <v>606</v>
      </c>
      <c r="C269" t="s">
        <v>607</v>
      </c>
    </row>
    <row r="270" spans="1:3" x14ac:dyDescent="0.25">
      <c r="A270" t="str">
        <f>"5056058066937"</f>
        <v>5056058066937</v>
      </c>
      <c r="B270" t="s">
        <v>66</v>
      </c>
      <c r="C270" t="s">
        <v>67</v>
      </c>
    </row>
    <row r="271" spans="1:3" x14ac:dyDescent="0.25">
      <c r="A271" t="str">
        <f>"5056058071498"</f>
        <v>5056058071498</v>
      </c>
      <c r="B271" t="s">
        <v>608</v>
      </c>
      <c r="C271" t="s">
        <v>609</v>
      </c>
    </row>
    <row r="272" spans="1:3" x14ac:dyDescent="0.25">
      <c r="A272" t="str">
        <f>"5056058071504"</f>
        <v>5056058071504</v>
      </c>
      <c r="B272" t="s">
        <v>610</v>
      </c>
      <c r="C272" t="s">
        <v>611</v>
      </c>
    </row>
    <row r="273" spans="1:3" x14ac:dyDescent="0.25">
      <c r="A273" t="str">
        <f>"5056058071511"</f>
        <v>5056058071511</v>
      </c>
      <c r="B273" t="s">
        <v>612</v>
      </c>
      <c r="C273" t="s">
        <v>613</v>
      </c>
    </row>
    <row r="274" spans="1:3" x14ac:dyDescent="0.25">
      <c r="A274" t="str">
        <f>"5056058071528"</f>
        <v>5056058071528</v>
      </c>
      <c r="B274" t="s">
        <v>614</v>
      </c>
      <c r="C274" t="s">
        <v>615</v>
      </c>
    </row>
    <row r="275" spans="1:3" x14ac:dyDescent="0.25">
      <c r="A275" t="str">
        <f>"5056058071535"</f>
        <v>5056058071535</v>
      </c>
      <c r="B275" t="s">
        <v>616</v>
      </c>
      <c r="C275" t="s">
        <v>617</v>
      </c>
    </row>
    <row r="276" spans="1:3" x14ac:dyDescent="0.25">
      <c r="A276" t="str">
        <f>"5056058071542"</f>
        <v>5056058071542</v>
      </c>
      <c r="B276" t="s">
        <v>618</v>
      </c>
      <c r="C276" t="s">
        <v>619</v>
      </c>
    </row>
    <row r="277" spans="1:3" x14ac:dyDescent="0.25">
      <c r="A277" t="str">
        <f>"5056058066944"</f>
        <v>5056058066944</v>
      </c>
      <c r="B277" t="s">
        <v>68</v>
      </c>
      <c r="C277" t="s">
        <v>69</v>
      </c>
    </row>
    <row r="278" spans="1:3" x14ac:dyDescent="0.25">
      <c r="A278" t="str">
        <f>"5056058071559"</f>
        <v>5056058071559</v>
      </c>
      <c r="B278" t="s">
        <v>620</v>
      </c>
      <c r="C278" t="s">
        <v>621</v>
      </c>
    </row>
    <row r="279" spans="1:3" x14ac:dyDescent="0.25">
      <c r="A279" t="str">
        <f>"5056058071566"</f>
        <v>5056058071566</v>
      </c>
      <c r="B279" t="s">
        <v>622</v>
      </c>
      <c r="C279" t="s">
        <v>623</v>
      </c>
    </row>
    <row r="280" spans="1:3" x14ac:dyDescent="0.25">
      <c r="A280" t="str">
        <f>"5056058071573"</f>
        <v>5056058071573</v>
      </c>
      <c r="B280" t="s">
        <v>624</v>
      </c>
      <c r="C280" t="s">
        <v>625</v>
      </c>
    </row>
    <row r="281" spans="1:3" x14ac:dyDescent="0.25">
      <c r="A281" t="str">
        <f>"5056058071580"</f>
        <v>5056058071580</v>
      </c>
      <c r="B281" t="s">
        <v>626</v>
      </c>
      <c r="C281" t="s">
        <v>627</v>
      </c>
    </row>
    <row r="282" spans="1:3" x14ac:dyDescent="0.25">
      <c r="A282" t="str">
        <f>"5056058071597"</f>
        <v>5056058071597</v>
      </c>
      <c r="B282" t="s">
        <v>628</v>
      </c>
      <c r="C282" t="s">
        <v>629</v>
      </c>
    </row>
    <row r="283" spans="1:3" x14ac:dyDescent="0.25">
      <c r="A283" t="str">
        <f>"5056058071603"</f>
        <v>5056058071603</v>
      </c>
      <c r="B283" t="s">
        <v>630</v>
      </c>
      <c r="C283" t="s">
        <v>631</v>
      </c>
    </row>
    <row r="284" spans="1:3" x14ac:dyDescent="0.25">
      <c r="A284" t="str">
        <f>"5056058066951"</f>
        <v>5056058066951</v>
      </c>
      <c r="B284" t="s">
        <v>70</v>
      </c>
      <c r="C284" t="s">
        <v>71</v>
      </c>
    </row>
    <row r="285" spans="1:3" x14ac:dyDescent="0.25">
      <c r="A285" t="str">
        <f>"5056058071610"</f>
        <v>5056058071610</v>
      </c>
      <c r="B285" t="s">
        <v>632</v>
      </c>
      <c r="C285" t="s">
        <v>633</v>
      </c>
    </row>
    <row r="286" spans="1:3" x14ac:dyDescent="0.25">
      <c r="A286" t="str">
        <f>"5056058071306"</f>
        <v>5056058071306</v>
      </c>
      <c r="B286" t="s">
        <v>570</v>
      </c>
      <c r="C286" t="s">
        <v>571</v>
      </c>
    </row>
    <row r="287" spans="1:3" x14ac:dyDescent="0.25">
      <c r="A287" t="str">
        <f>"5056058071313"</f>
        <v>5056058071313</v>
      </c>
      <c r="B287" t="s">
        <v>572</v>
      </c>
      <c r="C287" t="s">
        <v>573</v>
      </c>
    </row>
    <row r="288" spans="1:3" x14ac:dyDescent="0.25">
      <c r="A288" t="str">
        <f>"5056058071320"</f>
        <v>5056058071320</v>
      </c>
      <c r="B288" t="s">
        <v>574</v>
      </c>
      <c r="C288" t="s">
        <v>575</v>
      </c>
    </row>
    <row r="289" spans="1:3" x14ac:dyDescent="0.25">
      <c r="A289" t="str">
        <f>"5056058066920"</f>
        <v>5056058066920</v>
      </c>
      <c r="B289" t="s">
        <v>64</v>
      </c>
      <c r="C289" t="s">
        <v>65</v>
      </c>
    </row>
    <row r="290" spans="1:3" x14ac:dyDescent="0.25">
      <c r="A290" t="str">
        <f>"5056058071337"</f>
        <v>5056058071337</v>
      </c>
      <c r="B290" t="s">
        <v>576</v>
      </c>
      <c r="C290" t="s">
        <v>577</v>
      </c>
    </row>
    <row r="291" spans="1:3" x14ac:dyDescent="0.25">
      <c r="A291" t="str">
        <f>"5056058071344"</f>
        <v>5056058071344</v>
      </c>
      <c r="B291" t="s">
        <v>578</v>
      </c>
      <c r="C291" t="s">
        <v>579</v>
      </c>
    </row>
    <row r="292" spans="1:3" x14ac:dyDescent="0.25">
      <c r="A292" t="str">
        <f>"5056058071351"</f>
        <v>5056058071351</v>
      </c>
      <c r="B292" t="s">
        <v>580</v>
      </c>
      <c r="C292" t="s">
        <v>581</v>
      </c>
    </row>
    <row r="293" spans="1:3" x14ac:dyDescent="0.25">
      <c r="A293" t="str">
        <f>"5056058071368"</f>
        <v>5056058071368</v>
      </c>
      <c r="B293" t="s">
        <v>582</v>
      </c>
      <c r="C293" t="s">
        <v>583</v>
      </c>
    </row>
    <row r="294" spans="1:3" x14ac:dyDescent="0.25">
      <c r="A294" t="str">
        <f>"5056058071375"</f>
        <v>5056058071375</v>
      </c>
      <c r="B294" t="s">
        <v>584</v>
      </c>
      <c r="C294" t="s">
        <v>585</v>
      </c>
    </row>
    <row r="295" spans="1:3" x14ac:dyDescent="0.25">
      <c r="A295" t="str">
        <f>"5056058067422"</f>
        <v>5056058067422</v>
      </c>
      <c r="B295" t="s">
        <v>124</v>
      </c>
      <c r="C295" t="s">
        <v>125</v>
      </c>
    </row>
    <row r="296" spans="1:3" x14ac:dyDescent="0.25">
      <c r="A296" t="str">
        <f>"5056058067439"</f>
        <v>5056058067439</v>
      </c>
      <c r="B296" t="s">
        <v>126</v>
      </c>
      <c r="C296" t="s">
        <v>127</v>
      </c>
    </row>
    <row r="297" spans="1:3" x14ac:dyDescent="0.25">
      <c r="A297" t="str">
        <f>"5056058066487"</f>
        <v>5056058066487</v>
      </c>
      <c r="B297" t="s">
        <v>6</v>
      </c>
      <c r="C297" t="s">
        <v>7</v>
      </c>
    </row>
    <row r="298" spans="1:3" x14ac:dyDescent="0.25">
      <c r="A298" t="str">
        <f>"5056058067446"</f>
        <v>5056058067446</v>
      </c>
      <c r="B298" t="s">
        <v>128</v>
      </c>
      <c r="C298" t="s">
        <v>129</v>
      </c>
    </row>
    <row r="299" spans="1:3" x14ac:dyDescent="0.25">
      <c r="A299" t="str">
        <f>"5056058067453"</f>
        <v>5056058067453</v>
      </c>
      <c r="B299" t="s">
        <v>130</v>
      </c>
      <c r="C299" t="s">
        <v>131</v>
      </c>
    </row>
    <row r="300" spans="1:3" x14ac:dyDescent="0.25">
      <c r="A300" t="str">
        <f>"5056058067460"</f>
        <v>5056058067460</v>
      </c>
      <c r="B300" t="s">
        <v>132</v>
      </c>
      <c r="C300" t="s">
        <v>133</v>
      </c>
    </row>
    <row r="301" spans="1:3" x14ac:dyDescent="0.25">
      <c r="A301" t="str">
        <f>"5056058067477"</f>
        <v>5056058067477</v>
      </c>
      <c r="B301" t="s">
        <v>134</v>
      </c>
      <c r="C301" t="s">
        <v>135</v>
      </c>
    </row>
    <row r="302" spans="1:3" x14ac:dyDescent="0.25">
      <c r="A302" t="str">
        <f>"5056058067484"</f>
        <v>5056058067484</v>
      </c>
      <c r="B302" t="s">
        <v>136</v>
      </c>
      <c r="C302" t="s">
        <v>137</v>
      </c>
    </row>
    <row r="303" spans="1:3" x14ac:dyDescent="0.25">
      <c r="A303" t="str">
        <f>"5056058067491"</f>
        <v>5056058067491</v>
      </c>
      <c r="B303" t="s">
        <v>138</v>
      </c>
      <c r="C303" t="s">
        <v>139</v>
      </c>
    </row>
    <row r="304" spans="1:3" x14ac:dyDescent="0.25">
      <c r="A304" t="str">
        <f>"5056058067590"</f>
        <v>5056058067590</v>
      </c>
      <c r="B304" t="s">
        <v>158</v>
      </c>
      <c r="C304" t="s">
        <v>159</v>
      </c>
    </row>
    <row r="305" spans="1:3" x14ac:dyDescent="0.25">
      <c r="A305" t="str">
        <f>"5056058067576"</f>
        <v>5056058067576</v>
      </c>
      <c r="B305" t="s">
        <v>154</v>
      </c>
      <c r="C305" t="s">
        <v>155</v>
      </c>
    </row>
    <row r="306" spans="1:3" x14ac:dyDescent="0.25">
      <c r="A306" t="str">
        <f>"5056058067583"</f>
        <v>5056058067583</v>
      </c>
      <c r="B306" t="s">
        <v>156</v>
      </c>
      <c r="C306" t="s">
        <v>157</v>
      </c>
    </row>
    <row r="307" spans="1:3" x14ac:dyDescent="0.25">
      <c r="A307" t="str">
        <f>"5056058067606"</f>
        <v>5056058067606</v>
      </c>
      <c r="B307" t="s">
        <v>160</v>
      </c>
      <c r="C307" t="s">
        <v>161</v>
      </c>
    </row>
    <row r="308" spans="1:3" x14ac:dyDescent="0.25">
      <c r="A308" t="str">
        <f>"5056058067613"</f>
        <v>5056058067613</v>
      </c>
      <c r="B308" t="s">
        <v>162</v>
      </c>
      <c r="C308" t="s">
        <v>163</v>
      </c>
    </row>
    <row r="309" spans="1:3" x14ac:dyDescent="0.25">
      <c r="A309" t="str">
        <f>"5056058067620"</f>
        <v>5056058067620</v>
      </c>
      <c r="B309" t="s">
        <v>164</v>
      </c>
      <c r="C309" t="s">
        <v>165</v>
      </c>
    </row>
    <row r="310" spans="1:3" x14ac:dyDescent="0.25">
      <c r="A310" t="str">
        <f>"5056058067637"</f>
        <v>5056058067637</v>
      </c>
      <c r="B310" t="s">
        <v>166</v>
      </c>
      <c r="C310" t="s">
        <v>167</v>
      </c>
    </row>
    <row r="311" spans="1:3" x14ac:dyDescent="0.25">
      <c r="A311" t="str">
        <f>"5056058067644"</f>
        <v>5056058067644</v>
      </c>
      <c r="B311" t="s">
        <v>168</v>
      </c>
      <c r="C311" t="s">
        <v>169</v>
      </c>
    </row>
    <row r="312" spans="1:3" x14ac:dyDescent="0.25">
      <c r="A312" t="str">
        <f>"5056058067651"</f>
        <v>5056058067651</v>
      </c>
      <c r="B312" t="s">
        <v>170</v>
      </c>
      <c r="C312" t="s">
        <v>171</v>
      </c>
    </row>
    <row r="313" spans="1:3" x14ac:dyDescent="0.25">
      <c r="A313" t="str">
        <f>"5056058066494"</f>
        <v>5056058066494</v>
      </c>
      <c r="B313" t="s">
        <v>8</v>
      </c>
      <c r="C313" t="s">
        <v>9</v>
      </c>
    </row>
    <row r="314" spans="1:3" x14ac:dyDescent="0.25">
      <c r="A314" t="str">
        <f>"5056058067507"</f>
        <v>5056058067507</v>
      </c>
      <c r="B314" t="s">
        <v>140</v>
      </c>
      <c r="C314" t="s">
        <v>141</v>
      </c>
    </row>
    <row r="315" spans="1:3" x14ac:dyDescent="0.25">
      <c r="A315" t="str">
        <f>"5056058067514"</f>
        <v>5056058067514</v>
      </c>
      <c r="B315" t="s">
        <v>142</v>
      </c>
      <c r="C315" t="s">
        <v>143</v>
      </c>
    </row>
    <row r="316" spans="1:3" x14ac:dyDescent="0.25">
      <c r="A316" t="str">
        <f>"5056058067521"</f>
        <v>5056058067521</v>
      </c>
      <c r="B316" t="s">
        <v>144</v>
      </c>
      <c r="C316" t="s">
        <v>145</v>
      </c>
    </row>
    <row r="317" spans="1:3" x14ac:dyDescent="0.25">
      <c r="A317" t="str">
        <f>"5056058067538"</f>
        <v>5056058067538</v>
      </c>
      <c r="B317" t="s">
        <v>146</v>
      </c>
      <c r="C317" t="s">
        <v>147</v>
      </c>
    </row>
    <row r="318" spans="1:3" x14ac:dyDescent="0.25">
      <c r="A318" t="str">
        <f>"5056058067545"</f>
        <v>5056058067545</v>
      </c>
      <c r="B318" t="s">
        <v>148</v>
      </c>
      <c r="C318" t="s">
        <v>149</v>
      </c>
    </row>
    <row r="319" spans="1:3" x14ac:dyDescent="0.25">
      <c r="A319" t="str">
        <f>"5056058066500"</f>
        <v>5056058066500</v>
      </c>
      <c r="B319" t="s">
        <v>10</v>
      </c>
      <c r="C319" t="s">
        <v>11</v>
      </c>
    </row>
    <row r="320" spans="1:3" x14ac:dyDescent="0.25">
      <c r="A320" t="str">
        <f>"5056058067552"</f>
        <v>5056058067552</v>
      </c>
      <c r="B320" t="s">
        <v>150</v>
      </c>
      <c r="C320" t="s">
        <v>151</v>
      </c>
    </row>
    <row r="321" spans="1:3" x14ac:dyDescent="0.25">
      <c r="A321" t="str">
        <f>"5056058067569"</f>
        <v>5056058067569</v>
      </c>
      <c r="B321" t="s">
        <v>152</v>
      </c>
      <c r="C321" t="s">
        <v>153</v>
      </c>
    </row>
    <row r="322" spans="1:3" x14ac:dyDescent="0.25">
      <c r="A322" t="str">
        <f>"5056058067668"</f>
        <v>5056058067668</v>
      </c>
      <c r="B322" t="s">
        <v>172</v>
      </c>
      <c r="C322" t="s">
        <v>173</v>
      </c>
    </row>
    <row r="323" spans="1:3" x14ac:dyDescent="0.25">
      <c r="A323" t="str">
        <f>"5056058067675"</f>
        <v>5056058067675</v>
      </c>
      <c r="B323" t="s">
        <v>174</v>
      </c>
      <c r="C323" t="s">
        <v>175</v>
      </c>
    </row>
    <row r="324" spans="1:3" x14ac:dyDescent="0.25">
      <c r="A324" t="str">
        <f>"5056058067682"</f>
        <v>5056058067682</v>
      </c>
      <c r="B324" t="s">
        <v>176</v>
      </c>
      <c r="C324" t="s">
        <v>177</v>
      </c>
    </row>
    <row r="325" spans="1:3" x14ac:dyDescent="0.25">
      <c r="A325" t="str">
        <f>"5056058067699"</f>
        <v>5056058067699</v>
      </c>
      <c r="B325" t="s">
        <v>178</v>
      </c>
      <c r="C325" t="s">
        <v>179</v>
      </c>
    </row>
    <row r="326" spans="1:3" x14ac:dyDescent="0.25">
      <c r="A326" t="str">
        <f>"5056058067705"</f>
        <v>5056058067705</v>
      </c>
      <c r="B326" t="s">
        <v>180</v>
      </c>
      <c r="C326" t="s">
        <v>181</v>
      </c>
    </row>
    <row r="327" spans="1:3" x14ac:dyDescent="0.25">
      <c r="A327" t="str">
        <f>"5056058066517"</f>
        <v>5056058066517</v>
      </c>
      <c r="B327" t="s">
        <v>12</v>
      </c>
      <c r="C327" t="s">
        <v>13</v>
      </c>
    </row>
    <row r="328" spans="1:3" x14ac:dyDescent="0.25">
      <c r="A328" t="str">
        <f>"5056058067712"</f>
        <v>5056058067712</v>
      </c>
      <c r="B328" t="s">
        <v>182</v>
      </c>
      <c r="C328" t="s">
        <v>183</v>
      </c>
    </row>
    <row r="329" spans="1:3" x14ac:dyDescent="0.25">
      <c r="A329" t="str">
        <f>"5056058067729"</f>
        <v>5056058067729</v>
      </c>
      <c r="B329" t="s">
        <v>184</v>
      </c>
      <c r="C329" t="s">
        <v>185</v>
      </c>
    </row>
    <row r="330" spans="1:3" x14ac:dyDescent="0.25">
      <c r="A330" t="str">
        <f>"5056058067736"</f>
        <v>5056058067736</v>
      </c>
      <c r="B330" t="s">
        <v>186</v>
      </c>
      <c r="C330" t="s">
        <v>187</v>
      </c>
    </row>
  </sheetData>
  <sortState xmlns:xlrd2="http://schemas.microsoft.com/office/spreadsheetml/2017/richdata2" ref="A2:C330">
    <sortCondition ref="B2:B33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233A2CC6460D47BBE9CC6358D81157" ma:contentTypeVersion="16" ma:contentTypeDescription="Create a new document." ma:contentTypeScope="" ma:versionID="12dbf8b963c5579677c9f813fb06ea0e">
  <xsd:schema xmlns:xsd="http://www.w3.org/2001/XMLSchema" xmlns:xs="http://www.w3.org/2001/XMLSchema" xmlns:p="http://schemas.microsoft.com/office/2006/metadata/properties" xmlns:ns2="84d5910f-27fd-4c4c-81cd-1564f90b66e5" xmlns:ns3="d2d13fd3-ff56-46ce-a169-86d3f2d9986a" targetNamespace="http://schemas.microsoft.com/office/2006/metadata/properties" ma:root="true" ma:fieldsID="e1c8dfa314fdd06e2eaf51e36c624d8e" ns2:_="" ns3:_="">
    <xsd:import namespace="84d5910f-27fd-4c4c-81cd-1564f90b66e5"/>
    <xsd:import namespace="d2d13fd3-ff56-46ce-a169-86d3f2d9986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910f-27fd-4c4c-81cd-1564f90b66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de8d5f1-ca2b-42f2-a448-8f59aaf3303c}" ma:internalName="TaxCatchAll" ma:showField="CatchAllData" ma:web="84d5910f-27fd-4c4c-81cd-1564f90b66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13fd3-ff56-46ce-a169-86d3f2d99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f29d20-908d-491c-852a-3a76fdabd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d5910f-27fd-4c4c-81cd-1564f90b66e5" xsi:nil="true"/>
    <lcf76f155ced4ddcb4097134ff3c332f xmlns="d2d13fd3-ff56-46ce-a169-86d3f2d998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4A7B44-4CD7-4EFB-87D7-23660A4948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922C01-53B1-4031-8353-994D6BE35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910f-27fd-4c4c-81cd-1564f90b66e5"/>
    <ds:schemaRef ds:uri="d2d13fd3-ff56-46ce-a169-86d3f2d99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843ADC-C223-49E1-B07A-BAE8A251A822}">
  <ds:schemaRefs>
    <ds:schemaRef ds:uri="http://schemas.microsoft.com/office/2006/metadata/properties"/>
    <ds:schemaRef ds:uri="http://schemas.microsoft.com/office/infopath/2007/PartnerControls"/>
    <ds:schemaRef ds:uri="84d5910f-27fd-4c4c-81cd-1564f90b66e5"/>
    <ds:schemaRef ds:uri="d2d13fd3-ff56-46ce-a169-86d3f2d998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Clowes</dc:creator>
  <cp:lastModifiedBy>Tiffany Williams</cp:lastModifiedBy>
  <dcterms:created xsi:type="dcterms:W3CDTF">2023-08-16T08:50:02Z</dcterms:created>
  <dcterms:modified xsi:type="dcterms:W3CDTF">2023-09-01T16:02:27Z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0x01010007233A2CC6460D47BBE9CC6358D81157</vt:lpwstr>
  </property>
  <property fmtid="{D5CDD505-2E9C-101B-9397-08002B2CF9AE}" pid="3" name="MediaServiceImageTags">
    <vt:lpwstr/>
  </property>
</Properties>
</file>